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M29" i="1"/>
  <c r="BL29" i="1"/>
  <c r="BK29" i="1" s="1"/>
  <c r="BJ29" i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W29" i="1"/>
  <c r="V29" i="1"/>
  <c r="U29" i="1" s="1"/>
  <c r="N29" i="1"/>
  <c r="I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G27" i="1" s="1"/>
  <c r="Y27" i="1" s="1"/>
  <c r="W27" i="1"/>
  <c r="U27" i="1" s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BM25" i="1"/>
  <c r="BL25" i="1"/>
  <c r="BK25" i="1"/>
  <c r="AU25" i="1" s="1"/>
  <c r="BJ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/>
  <c r="G24" i="1" s="1"/>
  <c r="W24" i="1"/>
  <c r="V24" i="1"/>
  <c r="N24" i="1"/>
  <c r="L24" i="1"/>
  <c r="BM23" i="1"/>
  <c r="BL23" i="1"/>
  <c r="BK23" i="1" s="1"/>
  <c r="AU23" i="1" s="1"/>
  <c r="AW23" i="1" s="1"/>
  <c r="BJ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N23" i="1"/>
  <c r="G23" i="1"/>
  <c r="Y23" i="1" s="1"/>
  <c r="BM22" i="1"/>
  <c r="BL22" i="1"/>
  <c r="BJ22" i="1"/>
  <c r="BK22" i="1" s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U22" i="1" s="1"/>
  <c r="N22" i="1"/>
  <c r="L22" i="1"/>
  <c r="BM21" i="1"/>
  <c r="BL21" i="1"/>
  <c r="BK21" i="1" s="1"/>
  <c r="AU21" i="1" s="1"/>
  <c r="AW21" i="1" s="1"/>
  <c r="BJ21" i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I21" i="1" s="1"/>
  <c r="W21" i="1"/>
  <c r="V21" i="1"/>
  <c r="U21" i="1" s="1"/>
  <c r="N21" i="1"/>
  <c r="BM20" i="1"/>
  <c r="BL20" i="1"/>
  <c r="BJ20" i="1"/>
  <c r="BK20" i="1" s="1"/>
  <c r="AU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U20" i="1" s="1"/>
  <c r="N20" i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W19" i="1"/>
  <c r="V19" i="1"/>
  <c r="U19" i="1"/>
  <c r="N19" i="1"/>
  <c r="AU29" i="1" l="1"/>
  <c r="AW29" i="1" s="1"/>
  <c r="Q29" i="1"/>
  <c r="G19" i="1"/>
  <c r="Y19" i="1" s="1"/>
  <c r="L19" i="1"/>
  <c r="I19" i="1"/>
  <c r="AF19" i="1"/>
  <c r="H19" i="1"/>
  <c r="AV19" i="1" s="1"/>
  <c r="G20" i="1"/>
  <c r="AF20" i="1"/>
  <c r="H20" i="1"/>
  <c r="AV20" i="1" s="1"/>
  <c r="L20" i="1"/>
  <c r="I20" i="1"/>
  <c r="L26" i="1"/>
  <c r="BK19" i="1"/>
  <c r="Q23" i="1"/>
  <c r="R23" i="1" s="1"/>
  <c r="S23" i="1" s="1"/>
  <c r="U23" i="1"/>
  <c r="H24" i="1"/>
  <c r="AV24" i="1" s="1"/>
  <c r="U24" i="1"/>
  <c r="AF24" i="1"/>
  <c r="Q20" i="1"/>
  <c r="R20" i="1" s="1"/>
  <c r="S20" i="1" s="1"/>
  <c r="Z20" i="1" s="1"/>
  <c r="I24" i="1"/>
  <c r="Q27" i="1"/>
  <c r="AU19" i="1"/>
  <c r="AY19" i="1" s="1"/>
  <c r="Q19" i="1"/>
  <c r="AA20" i="1"/>
  <c r="T20" i="1"/>
  <c r="X20" i="1" s="1"/>
  <c r="G22" i="1"/>
  <c r="AF22" i="1"/>
  <c r="I22" i="1"/>
  <c r="AU26" i="1"/>
  <c r="AY26" i="1" s="1"/>
  <c r="Q26" i="1"/>
  <c r="AY20" i="1"/>
  <c r="Q24" i="1"/>
  <c r="AU24" i="1"/>
  <c r="AW24" i="1" s="1"/>
  <c r="G26" i="1"/>
  <c r="AF26" i="1"/>
  <c r="I26" i="1"/>
  <c r="L29" i="1"/>
  <c r="H29" i="1"/>
  <c r="AV29" i="1" s="1"/>
  <c r="AY29" i="1" s="1"/>
  <c r="G29" i="1"/>
  <c r="AF29" i="1"/>
  <c r="AU30" i="1"/>
  <c r="AY30" i="1" s="1"/>
  <c r="Q30" i="1"/>
  <c r="Y24" i="1"/>
  <c r="L25" i="1"/>
  <c r="H25" i="1"/>
  <c r="AV25" i="1" s="1"/>
  <c r="AY25" i="1" s="1"/>
  <c r="G25" i="1"/>
  <c r="AF25" i="1"/>
  <c r="R29" i="1"/>
  <c r="S29" i="1" s="1"/>
  <c r="Z29" i="1" s="1"/>
  <c r="AW30" i="1"/>
  <c r="Q21" i="1"/>
  <c r="AF23" i="1"/>
  <c r="I23" i="1"/>
  <c r="L23" i="1"/>
  <c r="H23" i="1"/>
  <c r="AV23" i="1" s="1"/>
  <c r="AY23" i="1" s="1"/>
  <c r="BK28" i="1"/>
  <c r="G30" i="1"/>
  <c r="AF30" i="1"/>
  <c r="I30" i="1"/>
  <c r="Y20" i="1"/>
  <c r="O20" i="1"/>
  <c r="M20" i="1" s="1"/>
  <c r="P20" i="1" s="1"/>
  <c r="J20" i="1" s="1"/>
  <c r="K20" i="1" s="1"/>
  <c r="AW20" i="1"/>
  <c r="L21" i="1"/>
  <c r="H21" i="1"/>
  <c r="AV21" i="1" s="1"/>
  <c r="AY21" i="1" s="1"/>
  <c r="G21" i="1"/>
  <c r="AF21" i="1"/>
  <c r="H22" i="1"/>
  <c r="AV22" i="1" s="1"/>
  <c r="AU22" i="1"/>
  <c r="AW22" i="1" s="1"/>
  <c r="Q22" i="1"/>
  <c r="AY24" i="1"/>
  <c r="Q25" i="1"/>
  <c r="AW26" i="1"/>
  <c r="AF27" i="1"/>
  <c r="I27" i="1"/>
  <c r="L27" i="1"/>
  <c r="H27" i="1"/>
  <c r="AV27" i="1" s="1"/>
  <c r="AY27" i="1" s="1"/>
  <c r="R27" i="1"/>
  <c r="S27" i="1" s="1"/>
  <c r="O27" i="1" s="1"/>
  <c r="M27" i="1" s="1"/>
  <c r="P27" i="1" s="1"/>
  <c r="J27" i="1" s="1"/>
  <c r="K27" i="1" s="1"/>
  <c r="I28" i="1"/>
  <c r="L28" i="1"/>
  <c r="H28" i="1"/>
  <c r="AV28" i="1" s="1"/>
  <c r="G28" i="1"/>
  <c r="AB20" i="1" l="1"/>
  <c r="R30" i="1"/>
  <c r="S30" i="1" s="1"/>
  <c r="O30" i="1" s="1"/>
  <c r="M30" i="1" s="1"/>
  <c r="P30" i="1" s="1"/>
  <c r="J30" i="1" s="1"/>
  <c r="K30" i="1" s="1"/>
  <c r="R25" i="1"/>
  <c r="S25" i="1" s="1"/>
  <c r="AY22" i="1"/>
  <c r="T23" i="1"/>
  <c r="X23" i="1" s="1"/>
  <c r="AA23" i="1"/>
  <c r="AB23" i="1" s="1"/>
  <c r="O23" i="1"/>
  <c r="M23" i="1" s="1"/>
  <c r="P23" i="1" s="1"/>
  <c r="J23" i="1" s="1"/>
  <c r="K23" i="1" s="1"/>
  <c r="Y25" i="1"/>
  <c r="R26" i="1"/>
  <c r="S26" i="1" s="1"/>
  <c r="AW19" i="1"/>
  <c r="Q28" i="1"/>
  <c r="AU28" i="1"/>
  <c r="AW28" i="1" s="1"/>
  <c r="R24" i="1"/>
  <c r="S24" i="1" s="1"/>
  <c r="Y28" i="1"/>
  <c r="T29" i="1"/>
  <c r="X29" i="1" s="1"/>
  <c r="AA29" i="1"/>
  <c r="Z23" i="1"/>
  <c r="O26" i="1"/>
  <c r="M26" i="1" s="1"/>
  <c r="P26" i="1" s="1"/>
  <c r="J26" i="1" s="1"/>
  <c r="K26" i="1" s="1"/>
  <c r="Y26" i="1"/>
  <c r="Y22" i="1"/>
  <c r="AY28" i="1"/>
  <c r="T27" i="1"/>
  <c r="X27" i="1" s="1"/>
  <c r="AA27" i="1"/>
  <c r="R22" i="1"/>
  <c r="S22" i="1" s="1"/>
  <c r="Y21" i="1"/>
  <c r="Y30" i="1"/>
  <c r="R21" i="1"/>
  <c r="S21" i="1" s="1"/>
  <c r="O21" i="1" s="1"/>
  <c r="M21" i="1" s="1"/>
  <c r="P21" i="1" s="1"/>
  <c r="J21" i="1" s="1"/>
  <c r="K21" i="1" s="1"/>
  <c r="O29" i="1"/>
  <c r="M29" i="1" s="1"/>
  <c r="P29" i="1" s="1"/>
  <c r="J29" i="1" s="1"/>
  <c r="K29" i="1" s="1"/>
  <c r="Y29" i="1"/>
  <c r="Z27" i="1"/>
  <c r="R19" i="1"/>
  <c r="S19" i="1" s="1"/>
  <c r="T25" i="1" l="1"/>
  <c r="X25" i="1" s="1"/>
  <c r="AA25" i="1"/>
  <c r="Z25" i="1"/>
  <c r="T24" i="1"/>
  <c r="X24" i="1" s="1"/>
  <c r="AA24" i="1"/>
  <c r="Z24" i="1"/>
  <c r="O24" i="1"/>
  <c r="M24" i="1" s="1"/>
  <c r="P24" i="1" s="1"/>
  <c r="J24" i="1" s="1"/>
  <c r="K24" i="1" s="1"/>
  <c r="AA26" i="1"/>
  <c r="AB26" i="1" s="1"/>
  <c r="T26" i="1"/>
  <c r="X26" i="1" s="1"/>
  <c r="Z26" i="1"/>
  <c r="T19" i="1"/>
  <c r="X19" i="1" s="1"/>
  <c r="AA19" i="1"/>
  <c r="AB19" i="1" s="1"/>
  <c r="O19" i="1"/>
  <c r="M19" i="1" s="1"/>
  <c r="P19" i="1" s="1"/>
  <c r="J19" i="1" s="1"/>
  <c r="K19" i="1" s="1"/>
  <c r="Z19" i="1"/>
  <c r="AA22" i="1"/>
  <c r="T22" i="1"/>
  <c r="X22" i="1" s="1"/>
  <c r="Z22" i="1"/>
  <c r="R28" i="1"/>
  <c r="S28" i="1" s="1"/>
  <c r="T21" i="1"/>
  <c r="X21" i="1" s="1"/>
  <c r="AA21" i="1"/>
  <c r="AB21" i="1" s="1"/>
  <c r="Z21" i="1"/>
  <c r="AB27" i="1"/>
  <c r="O22" i="1"/>
  <c r="M22" i="1" s="1"/>
  <c r="P22" i="1" s="1"/>
  <c r="J22" i="1" s="1"/>
  <c r="K22" i="1" s="1"/>
  <c r="AB29" i="1"/>
  <c r="O25" i="1"/>
  <c r="M25" i="1" s="1"/>
  <c r="P25" i="1" s="1"/>
  <c r="J25" i="1" s="1"/>
  <c r="K25" i="1" s="1"/>
  <c r="AA30" i="1"/>
  <c r="T30" i="1"/>
  <c r="X30" i="1" s="1"/>
  <c r="Z30" i="1"/>
  <c r="AB30" i="1" l="1"/>
  <c r="T28" i="1"/>
  <c r="X28" i="1" s="1"/>
  <c r="AA28" i="1"/>
  <c r="Z28" i="1"/>
  <c r="O28" i="1"/>
  <c r="M28" i="1" s="1"/>
  <c r="P28" i="1" s="1"/>
  <c r="J28" i="1" s="1"/>
  <c r="K28" i="1" s="1"/>
  <c r="AB22" i="1"/>
  <c r="AB25" i="1"/>
  <c r="AB24" i="1"/>
  <c r="AB28" i="1" l="1"/>
</calcChain>
</file>

<file path=xl/sharedStrings.xml><?xml version="1.0" encoding="utf-8"?>
<sst xmlns="http://schemas.openxmlformats.org/spreadsheetml/2006/main" count="643" uniqueCount="339">
  <si>
    <t>File opened</t>
  </si>
  <si>
    <t>2020-09-15 16:00:21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</si>
  <si>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</si>
  <si>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</si>
  <si>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</si>
  <si>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</si>
  <si>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</si>
  <si>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</si>
  <si>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</si>
  <si>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</si>
  <si>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</si>
  <si>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</si>
  <si>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</si>
  <si>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{"co2aspan2a": "0.195868", "h2oaspanconc2": "0", "h2obzero": "1.03183", "h2obspan2": "0", "h2oaspan1": "1.07388", "ssa_ref": "39980.7", "flowmeterzero": "0.986842", "tazero": "0.0398865", "co2aspanconc2": "298.9", "chamberpressurezero": "2.6539", "h2obspan1": "1.07787", "co2bspan1": "0.961123", "co2bzero": "0.94549", "co2bspan2": "-0.0290863", "h2oaspanconc1": "19.41", "h2obspanconc2": "0", "co2bspan2b": "0.185713", "h2obspan2a": "0.0949969", "tbzero": "0.120966", "h2oaspan2a": "0.0954223", "h2obspanconc1": "19.41", "h2obspan2b": "0.102394", "co2bspanconc2": "298.9", "co2aspan2b": "0.187145", "co2bspanconc1": "993", "co2aspan2": "-0.0274214", "co2azero": "0.914258", "ssb_ref": "35601.5", "h2oaspan2": "0", "co2aspan1": "0.960839", "oxygen": "21", "h2oaspan2b": "0.102472", "flowbzero": "0.30576", "co2aspanconc1": "993", "h2oazero": "1.03102", "co2bspan2a": "0.194368", "flowazero": "0.27548"}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</si>
  <si>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</si>
  <si>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</si>
  <si>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</si>
  <si>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</si>
  <si>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</si>
  <si>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</si>
  <si>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</si>
  <si>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</si>
  <si>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</si>
  <si>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16:00:21</t>
  </si>
  <si>
    <t>Stability Definition:	F (FlrLS): Slp&lt;1 Per=20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</si>
  <si>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</si>
  <si>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</si>
  <si>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</si>
  <si>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</si>
  <si>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</si>
  <si>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</si>
  <si>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</si>
  <si>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</si>
  <si>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</si>
  <si>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</si>
  <si>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</si>
  <si>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</si>
  <si>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</si>
  <si>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</si>
  <si>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</si>
  <si>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</si>
  <si>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</si>
  <si>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</si>
  <si>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</si>
  <si>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</si>
  <si>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</si>
  <si>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</si>
  <si>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</si>
  <si>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</si>
  <si>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</si>
  <si>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</si>
  <si>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</si>
  <si>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</si>
  <si>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</si>
  <si>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</si>
  <si>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</si>
  <si>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</si>
  <si>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</si>
  <si>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</si>
  <si>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</si>
  <si>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</si>
  <si>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</si>
  <si>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</si>
  <si>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</si>
  <si>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</si>
  <si>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</si>
  <si>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</si>
  <si>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</si>
  <si>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</si>
  <si>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</si>
  <si>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</si>
  <si>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</si>
  <si>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</si>
  <si>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</si>
  <si>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</si>
  <si>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</si>
  <si>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</si>
  <si>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</si>
  <si>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</si>
  <si>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</si>
  <si>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</si>
  <si>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</si>
  <si>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</si>
  <si>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</si>
  <si>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</si>
  <si>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</si>
  <si>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</si>
  <si>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</si>
  <si>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</si>
  <si>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</si>
  <si>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</si>
  <si>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</si>
  <si>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</si>
  <si>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</si>
  <si>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</si>
  <si>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</si>
  <si>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</si>
  <si>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</si>
  <si>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</si>
  <si>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</si>
  <si>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</si>
  <si>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</si>
  <si>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</si>
  <si>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</si>
  <si>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</si>
  <si>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</si>
  <si>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</si>
  <si>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</si>
  <si>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</si>
  <si>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</si>
  <si>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</si>
  <si>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</si>
  <si>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</si>
  <si>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</si>
  <si>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</si>
  <si>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</si>
  <si>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</si>
  <si>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</si>
  <si>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</si>
  <si>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</si>
  <si>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</si>
  <si>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</si>
  <si>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</si>
  <si>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</si>
  <si>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</si>
  <si>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</si>
  <si>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</si>
  <si>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</si>
  <si>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</si>
  <si>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</si>
  <si>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</si>
  <si>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</si>
  <si>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</si>
  <si>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</si>
  <si>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</si>
  <si>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</si>
  <si>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</si>
  <si>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</si>
  <si>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</si>
  <si>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</si>
  <si>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</si>
  <si>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</si>
  <si>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</si>
  <si>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</si>
  <si>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</si>
  <si>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</si>
  <si>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</si>
  <si>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</si>
  <si>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</si>
  <si>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</si>
  <si>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</si>
  <si>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</si>
  <si>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</si>
  <si>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</si>
  <si>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</si>
  <si>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</si>
  <si>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</si>
  <si>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</si>
  <si>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</si>
  <si>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</si>
  <si>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</si>
  <si>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</si>
  <si>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</si>
  <si>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</si>
  <si>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</si>
  <si>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</si>
  <si>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</si>
  <si>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</si>
  <si>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</si>
  <si>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</si>
  <si>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</si>
  <si>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</si>
  <si>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</si>
  <si>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</si>
  <si>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</si>
  <si>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</si>
  <si>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</si>
  <si>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</si>
  <si>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</si>
  <si>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</si>
  <si>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</si>
  <si>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</si>
  <si>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</si>
  <si>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</si>
  <si>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</si>
  <si>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</si>
  <si>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</si>
  <si>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</si>
  <si>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</si>
  <si>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</si>
  <si>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</si>
  <si>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</si>
  <si>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</si>
  <si>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</si>
  <si>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</si>
  <si>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</si>
  <si>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</si>
  <si>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</si>
  <si>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</si>
  <si>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</si>
  <si>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</si>
  <si>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</si>
  <si>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</si>
  <si>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</si>
  <si>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</si>
  <si>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</si>
  <si>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</si>
  <si>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</si>
  <si>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</si>
  <si>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</si>
  <si>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</si>
  <si>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</si>
  <si>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</si>
  <si>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</si>
  <si>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</si>
  <si>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</si>
  <si>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</si>
  <si>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</si>
  <si>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</si>
  <si>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</si>
  <si>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</si>
  <si>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</si>
  <si>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</si>
  <si>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</si>
  <si>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</si>
  <si>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</si>
  <si>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</si>
  <si>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</si>
  <si>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</si>
  <si>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</si>
  <si>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</si>
  <si>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</si>
  <si>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</si>
  <si>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</si>
  <si>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</si>
  <si>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</si>
  <si>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</si>
  <si>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</si>
  <si>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</si>
  <si>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</si>
  <si>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</si>
  <si>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</si>
  <si>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</si>
  <si>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</si>
  <si>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</si>
  <si>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</si>
  <si>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</si>
  <si>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</si>
  <si>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</si>
  <si>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</si>
  <si>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</si>
  <si>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</si>
  <si>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</si>
  <si>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</si>
  <si>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</si>
  <si>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</si>
  <si>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</si>
  <si>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</si>
  <si>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</si>
  <si>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</si>
  <si>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</si>
  <si>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</si>
  <si>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</si>
  <si>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</si>
  <si>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</si>
  <si>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</si>
  <si>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</si>
  <si>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</si>
  <si>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</si>
  <si>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</si>
  <si>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</si>
  <si>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</si>
  <si>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</si>
  <si>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</si>
  <si>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</si>
  <si>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</si>
  <si>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</si>
  <si>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</si>
  <si>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</si>
  <si>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</si>
  <si>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</si>
  <si>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</si>
  <si>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</si>
  <si>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</si>
  <si>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MPF-2034-20200915-15_46_09</t>
  </si>
  <si>
    <t>-</t>
  </si>
  <si>
    <t>0: Broadleaf</t>
  </si>
  <si>
    <t>0/3</t>
  </si>
  <si>
    <t>20200915 16:10:40</t>
  </si>
  <si>
    <t>16:10:40</t>
  </si>
  <si>
    <t>MPF-2036-20200915-16_10_14</t>
  </si>
  <si>
    <t>16:09:38</t>
  </si>
  <si>
    <t>20200915 16:12:41</t>
  </si>
  <si>
    <t>16:12:41</t>
  </si>
  <si>
    <t>MPF-2037-20200915-16_12_14</t>
  </si>
  <si>
    <t>16:11:41</t>
  </si>
  <si>
    <t>20200915 16:14:41</t>
  </si>
  <si>
    <t>16:14:41</t>
  </si>
  <si>
    <t>MPF-2038-20200915-16_14_15</t>
  </si>
  <si>
    <t>16:13:37</t>
  </si>
  <si>
    <t>20200915 16:16:42</t>
  </si>
  <si>
    <t>16:16:42</t>
  </si>
  <si>
    <t>MPF-2039-20200915-16_16_15</t>
  </si>
  <si>
    <t>16:15:40</t>
  </si>
  <si>
    <t>20200915 16:18:42</t>
  </si>
  <si>
    <t>16:18:42</t>
  </si>
  <si>
    <t>MPF-2040-20200915-16_18_16</t>
  </si>
  <si>
    <t>16:17:38</t>
  </si>
  <si>
    <t>20200915 16:20:43</t>
  </si>
  <si>
    <t>16:20:43</t>
  </si>
  <si>
    <t>MPF-2041-20200915-16_20_16</t>
  </si>
  <si>
    <t>16:19:36</t>
  </si>
  <si>
    <t>20200915 16:22:43</t>
  </si>
  <si>
    <t>16:22:43</t>
  </si>
  <si>
    <t>MPF-2042-20200915-16_22_17</t>
  </si>
  <si>
    <t>16:21:41</t>
  </si>
  <si>
    <t>20200915 16:24:44</t>
  </si>
  <si>
    <t>16:24:44</t>
  </si>
  <si>
    <t>MPF-2043-20200915-16_24_17</t>
  </si>
  <si>
    <t>16:23:43</t>
  </si>
  <si>
    <t>1/3</t>
  </si>
  <si>
    <t>20200915 16:26:44</t>
  </si>
  <si>
    <t>16:26:44</t>
  </si>
  <si>
    <t>MPF-2044-20200915-16_26_18</t>
  </si>
  <si>
    <t>16:25:38</t>
  </si>
  <si>
    <t>20200915 16:28:45</t>
  </si>
  <si>
    <t>16:28:45</t>
  </si>
  <si>
    <t>MPF-2045-20200915-16_28_18</t>
  </si>
  <si>
    <t>16:27:44</t>
  </si>
  <si>
    <t>20200915 16:30:45</t>
  </si>
  <si>
    <t>16:30:45</t>
  </si>
  <si>
    <t>MPF-2046-20200915-16_30_19</t>
  </si>
  <si>
    <t>16:29:39</t>
  </si>
  <si>
    <t>20200915 16:51:19</t>
  </si>
  <si>
    <t>16:51:19</t>
  </si>
  <si>
    <t>MPF-2047-20200915-16_50_52</t>
  </si>
  <si>
    <t>16:51:53</t>
  </si>
  <si>
    <t>2/3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</si>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</sst>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2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338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1600204240.5999999</v>
      </c>
      <c r="C19">
        <v>539.09999990463302</v>
      </c>
      <c r="D19" t="s">
        <v>288</v>
      </c>
      <c r="E19" t="s">
        <v>289</v>
      </c>
      <c r="F19">
        <v>1600204240.5999999</v>
      </c>
      <c r="G19">
        <f t="shared" ref="G19:G30" si="0">BX19*AE19*(BT19-BU19)/(100*BN19*(1000-AE19*BT19))</f>
        <v>3.2264321860056878E-3</v>
      </c>
      <c r="H19">
        <f t="shared" ref="H19:H30" si="1">BX19*AE19*(BS19-BR19*(1000-AE19*BU19)/(1000-AE19*BT19))/(100*BN19)</f>
        <v>23.367456756048117</v>
      </c>
      <c r="I19">
        <f t="shared" ref="I19:I30" si="2">BR19 - IF(AE19&gt;1, H19*BN19*100/(AG19*CF19), 0)</f>
        <v>370.49700000000001</v>
      </c>
      <c r="J19">
        <f t="shared" ref="J19:J30" si="3">((P19-G19/2)*I19-H19)/(P19+G19/2)</f>
        <v>280.3365711056984</v>
      </c>
      <c r="K19">
        <f t="shared" ref="K19:K30" si="4">J19*(BY19+BZ19)/1000</f>
        <v>28.496776770411881</v>
      </c>
      <c r="L19">
        <f t="shared" ref="L19:L30" si="5">(BR19 - IF(AE19&gt;1, H19*BN19*100/(AG19*CF19), 0))*(BY19+BZ19)/1000</f>
        <v>37.661765860461003</v>
      </c>
      <c r="M19">
        <f t="shared" ref="M19:M30" si="6">2/((1/O19-1/N19)+SIGN(O19)*SQRT((1/O19-1/N19)*(1/O19-1/N19) + 4*BO19/((BO19+1)*(BO19+1))*(2*1/O19*1/N19-1/N19*1/N19)))</f>
        <v>0.46558779639198433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2.9568430180660119</v>
      </c>
      <c r="O19">
        <f t="shared" ref="O19:O30" si="8">G19*(1000-(1000*0.61365*EXP(17.502*S19/(240.97+S19))/(BY19+BZ19)+BT19)/2)/(1000*0.61365*EXP(17.502*S19/(240.97+S19))/(BY19+BZ19)-BT19)</f>
        <v>0.42836058818020883</v>
      </c>
      <c r="P19">
        <f t="shared" ref="P19:P30" si="9">1/((BO19+1)/(M19/1.6)+1/(N19/1.37)) + BO19/((BO19+1)/(M19/1.6) + BO19/(N19/1.37))</f>
        <v>0.27082160373757497</v>
      </c>
      <c r="Q19">
        <f t="shared" ref="Q19:Q30" si="10">(BK19*BM19)</f>
        <v>209.72507141195806</v>
      </c>
      <c r="R19">
        <f t="shared" ref="R19:R30" si="11">(CA19+(Q19+2*0.95*0.0000000567*(((CA19+$B$9)+273)^4-(CA19+273)^4)-44100*G19)/(1.84*29.3*N19+8*0.95*0.0000000567*(CA19+273)^3))</f>
        <v>26.961696619901282</v>
      </c>
      <c r="S19">
        <f t="shared" ref="S19:S30" si="12">($C$9*CB19+$D$9*CC19+$E$9*R19)</f>
        <v>26.413699999999999</v>
      </c>
      <c r="T19">
        <f t="shared" ref="T19:T30" si="13">0.61365*EXP(17.502*S19/(240.97+S19))</f>
        <v>3.4577486345039294</v>
      </c>
      <c r="U19">
        <f t="shared" ref="U19:U30" si="14">(V19/W19*100)</f>
        <v>77.821460446026364</v>
      </c>
      <c r="V19">
        <f t="shared" ref="V19:V30" si="15">BT19*(BY19+BZ19)/1000</f>
        <v>2.7153489016586003</v>
      </c>
      <c r="W19">
        <f t="shared" ref="W19:W30" si="16">0.61365*EXP(17.502*CA19/(240.97+CA19))</f>
        <v>3.489203217333412</v>
      </c>
      <c r="X19">
        <f t="shared" ref="X19:X30" si="17">(T19-BT19*(BY19+BZ19)/1000)</f>
        <v>0.74239973284532912</v>
      </c>
      <c r="Y19">
        <f t="shared" ref="Y19:Y30" si="18">(-G19*44100)</f>
        <v>-142.28565940285083</v>
      </c>
      <c r="Z19">
        <f t="shared" ref="Z19:Z30" si="19">2*29.3*N19*0.92*(CA19-S19)</f>
        <v>24.485271673340272</v>
      </c>
      <c r="AA19">
        <f t="shared" ref="AA19:AA30" si="20">2*0.95*0.0000000567*(((CA19+$B$9)+273)^4-(S19+273)^4)</f>
        <v>1.7780216633516663</v>
      </c>
      <c r="AB19">
        <f t="shared" ref="AB19:AB30" si="21">Q19+AA19+Y19+Z19</f>
        <v>93.70270534579916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53781.576324729256</v>
      </c>
      <c r="AH19" t="s">
        <v>284</v>
      </c>
      <c r="AI19">
        <v>10202.200000000001</v>
      </c>
      <c r="AJ19">
        <v>775.75461538461502</v>
      </c>
      <c r="AK19">
        <v>2563.91</v>
      </c>
      <c r="AL19">
        <f t="shared" ref="AL19:AL30" si="25">AK19-AJ19</f>
        <v>1788.1553846153847</v>
      </c>
      <c r="AM19">
        <f t="shared" ref="AM19:AM30" si="26">AL19/AK19</f>
        <v>0.69743297721658903</v>
      </c>
      <c r="AN19">
        <v>-1.46191825085599</v>
      </c>
      <c r="AO19" t="s">
        <v>290</v>
      </c>
      <c r="AP19">
        <v>10172.799999999999</v>
      </c>
      <c r="AQ19">
        <v>826.86811999999998</v>
      </c>
      <c r="AR19">
        <v>1210.17</v>
      </c>
      <c r="AS19">
        <f t="shared" ref="AS19:AS30" si="27">1-AQ19/AR19</f>
        <v>0.31673391341712331</v>
      </c>
      <c r="AT19">
        <v>0.5</v>
      </c>
      <c r="AU19">
        <f t="shared" ref="AU19:AU30" si="28">BK19</f>
        <v>1093.1541001482531</v>
      </c>
      <c r="AV19">
        <f t="shared" ref="AV19:AV30" si="29">H19</f>
        <v>23.367456756048117</v>
      </c>
      <c r="AW19">
        <f t="shared" ref="AW19:AW30" si="30">AS19*AT19*AU19</f>
        <v>173.11948805396506</v>
      </c>
      <c r="AX19">
        <f t="shared" ref="AX19:AX30" si="31">BC19/AR19</f>
        <v>1</v>
      </c>
      <c r="AY19">
        <f t="shared" ref="AY19:AY30" si="32">(AV19-AN19)/AU19</f>
        <v>2.2713517703987718E-2</v>
      </c>
      <c r="AZ19">
        <f t="shared" ref="AZ19:AZ30" si="33">(AK19-AR19)/AR19</f>
        <v>1.1186362246626504</v>
      </c>
      <c r="BA19" t="s">
        <v>285</v>
      </c>
      <c r="BB19">
        <v>0</v>
      </c>
      <c r="BC19">
        <f t="shared" ref="BC19:BC30" si="34">AR19-BB19</f>
        <v>1210.17</v>
      </c>
      <c r="BD19">
        <f t="shared" ref="BD19:BD30" si="35">(AR19-AQ19)/(AR19-BB19)</f>
        <v>0.31673391341712326</v>
      </c>
      <c r="BE19">
        <f t="shared" ref="BE19:BE30" si="36">(AK19-AR19)/(AK19-BB19)</f>
        <v>0.52799825266877543</v>
      </c>
      <c r="BF19">
        <f t="shared" ref="BF19:BF30" si="37">(AR19-AQ19)/(AR19-AJ19)</f>
        <v>0.88233956156815463</v>
      </c>
      <c r="BG19">
        <f t="shared" ref="BG19:BG30" si="38">(AK19-AR19)/(AK19-AJ19)</f>
        <v>0.75705948803279</v>
      </c>
      <c r="BH19">
        <f t="shared" ref="BH19:BH30" si="39">(BD19*BB19/AQ19)</f>
        <v>0</v>
      </c>
      <c r="BI19">
        <f t="shared" ref="BI19:BI30" si="40">(1-BH19)</f>
        <v>1</v>
      </c>
      <c r="BJ19">
        <f t="shared" ref="BJ19:BJ30" si="41">$B$13*CG19+$C$13*CH19+$F$13*CI19*(1-CL19)</f>
        <v>1299.94</v>
      </c>
      <c r="BK19">
        <f t="shared" ref="BK19:BK30" si="42">BJ19*BL19</f>
        <v>1093.1541001482531</v>
      </c>
      <c r="BL19">
        <f t="shared" ref="BL19:BL30" si="43">($B$13*$D$11+$C$13*$D$11+$F$13*((CV19+CN19)/MAX(CV19+CN19+CW19, 0.1)*$I$11+CW19/MAX(CV19+CN19+CW19, 0.1)*$J$11))/($B$13+$C$13+$F$13)</f>
        <v>0.84092658134087184</v>
      </c>
      <c r="BM19">
        <f t="shared" ref="BM19:BM30" si="44">($B$13*$K$11+$C$13*$K$11+$F$13*((CV19+CN19)/MAX(CV19+CN19+CW19, 0.1)*$P$11+CW19/MAX(CV19+CN19+CW19, 0.1)*$Q$11))/($B$13+$C$13+$F$13)</f>
        <v>0.19185316268174379</v>
      </c>
      <c r="BN19">
        <v>6</v>
      </c>
      <c r="BO19">
        <v>0.5</v>
      </c>
      <c r="BP19" t="s">
        <v>286</v>
      </c>
      <c r="BQ19">
        <v>1600204240.5999999</v>
      </c>
      <c r="BR19">
        <v>370.49700000000001</v>
      </c>
      <c r="BS19">
        <v>399.97399999999999</v>
      </c>
      <c r="BT19">
        <v>26.712199999999999</v>
      </c>
      <c r="BU19">
        <v>22.9437</v>
      </c>
      <c r="BV19">
        <v>368.83499999999998</v>
      </c>
      <c r="BW19">
        <v>26.7456</v>
      </c>
      <c r="BX19">
        <v>499.97300000000001</v>
      </c>
      <c r="BY19">
        <v>101.55200000000001</v>
      </c>
      <c r="BZ19">
        <v>0.100013</v>
      </c>
      <c r="CA19">
        <v>26.567299999999999</v>
      </c>
      <c r="CB19">
        <v>26.413699999999999</v>
      </c>
      <c r="CC19">
        <v>999.9</v>
      </c>
      <c r="CD19">
        <v>0</v>
      </c>
      <c r="CE19">
        <v>0</v>
      </c>
      <c r="CF19">
        <v>10001.200000000001</v>
      </c>
      <c r="CG19">
        <v>0</v>
      </c>
      <c r="CH19">
        <v>1.91117E-3</v>
      </c>
      <c r="CI19">
        <v>1299.94</v>
      </c>
      <c r="CJ19">
        <v>0.96899100000000005</v>
      </c>
      <c r="CK19">
        <v>3.10088E-2</v>
      </c>
      <c r="CL19">
        <v>0</v>
      </c>
      <c r="CM19">
        <v>827.98400000000004</v>
      </c>
      <c r="CN19">
        <v>4.9998399999999998</v>
      </c>
      <c r="CO19">
        <v>10949.8</v>
      </c>
      <c r="CP19">
        <v>12115</v>
      </c>
      <c r="CQ19">
        <v>45.061999999999998</v>
      </c>
      <c r="CR19">
        <v>47.436999999999998</v>
      </c>
      <c r="CS19">
        <v>46.186999999999998</v>
      </c>
      <c r="CT19">
        <v>46.686999999999998</v>
      </c>
      <c r="CU19">
        <v>46</v>
      </c>
      <c r="CV19">
        <v>1254.79</v>
      </c>
      <c r="CW19">
        <v>40.15</v>
      </c>
      <c r="CX19">
        <v>0</v>
      </c>
      <c r="CY19">
        <v>538.40000009536698</v>
      </c>
      <c r="CZ19">
        <v>0</v>
      </c>
      <c r="DA19">
        <v>826.86811999999998</v>
      </c>
      <c r="DB19">
        <v>12.2253845728395</v>
      </c>
      <c r="DC19">
        <v>163.23076893785401</v>
      </c>
      <c r="DD19">
        <v>10933.248</v>
      </c>
      <c r="DE19">
        <v>15</v>
      </c>
      <c r="DF19">
        <v>1600204178.5999999</v>
      </c>
      <c r="DG19" t="s">
        <v>291</v>
      </c>
      <c r="DH19">
        <v>1600204178.5999999</v>
      </c>
      <c r="DI19">
        <v>1600204175.5999999</v>
      </c>
      <c r="DJ19">
        <v>105</v>
      </c>
      <c r="DK19">
        <v>-0.08</v>
      </c>
      <c r="DL19">
        <v>3.7999999999999999E-2</v>
      </c>
      <c r="DM19">
        <v>1.6619999999999999</v>
      </c>
      <c r="DN19">
        <v>-3.3000000000000002E-2</v>
      </c>
      <c r="DO19">
        <v>400</v>
      </c>
      <c r="DP19">
        <v>23</v>
      </c>
      <c r="DQ19">
        <v>7.0000000000000007E-2</v>
      </c>
      <c r="DR19">
        <v>0.02</v>
      </c>
      <c r="DS19">
        <v>-32.037205</v>
      </c>
      <c r="DT19">
        <v>26.749663789868698</v>
      </c>
      <c r="DU19">
        <v>2.8882377048080699</v>
      </c>
      <c r="DV19">
        <v>0</v>
      </c>
      <c r="DW19">
        <v>825.50737142857099</v>
      </c>
      <c r="DX19">
        <v>21.771052837574199</v>
      </c>
      <c r="DY19">
        <v>2.4580086142556699</v>
      </c>
      <c r="DZ19">
        <v>0</v>
      </c>
      <c r="EA19">
        <v>3.358778</v>
      </c>
      <c r="EB19">
        <v>2.5185690056285099</v>
      </c>
      <c r="EC19">
        <v>0.24254366391641699</v>
      </c>
      <c r="ED19">
        <v>0</v>
      </c>
      <c r="EE19">
        <v>0</v>
      </c>
      <c r="EF19">
        <v>3</v>
      </c>
      <c r="EG19" t="s">
        <v>287</v>
      </c>
      <c r="EH19">
        <v>100</v>
      </c>
      <c r="EI19">
        <v>100</v>
      </c>
      <c r="EJ19">
        <v>1.6619999999999999</v>
      </c>
      <c r="EK19">
        <v>-3.3399999999999999E-2</v>
      </c>
      <c r="EL19">
        <v>1.6621999999999799</v>
      </c>
      <c r="EM19">
        <v>0</v>
      </c>
      <c r="EN19">
        <v>0</v>
      </c>
      <c r="EO19">
        <v>0</v>
      </c>
      <c r="EP19">
        <v>-3.34700000000012E-2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</v>
      </c>
      <c r="EY19">
        <v>1.1000000000000001</v>
      </c>
      <c r="EZ19">
        <v>2</v>
      </c>
      <c r="FA19">
        <v>506.82</v>
      </c>
      <c r="FB19">
        <v>477.21</v>
      </c>
      <c r="FC19">
        <v>22.802700000000002</v>
      </c>
      <c r="FD19">
        <v>33.853900000000003</v>
      </c>
      <c r="FE19">
        <v>29.998799999999999</v>
      </c>
      <c r="FF19">
        <v>33.799500000000002</v>
      </c>
      <c r="FG19">
        <v>33.758699999999997</v>
      </c>
      <c r="FH19">
        <v>21.810600000000001</v>
      </c>
      <c r="FI19">
        <v>100</v>
      </c>
      <c r="FJ19">
        <v>0</v>
      </c>
      <c r="FK19">
        <v>22.8306</v>
      </c>
      <c r="FL19">
        <v>400</v>
      </c>
      <c r="FM19">
        <v>4.90618</v>
      </c>
      <c r="FN19">
        <v>100.971</v>
      </c>
      <c r="FO19">
        <v>101.265</v>
      </c>
    </row>
    <row r="20" spans="1:171" x14ac:dyDescent="0.35">
      <c r="A20">
        <v>3</v>
      </c>
      <c r="B20">
        <v>1600204361.0999999</v>
      </c>
      <c r="C20">
        <v>659.59999990463302</v>
      </c>
      <c r="D20" t="s">
        <v>292</v>
      </c>
      <c r="E20" t="s">
        <v>293</v>
      </c>
      <c r="F20">
        <v>1600204361.0999999</v>
      </c>
      <c r="G20">
        <f t="shared" si="0"/>
        <v>3.0684123307085352E-3</v>
      </c>
      <c r="H20">
        <f t="shared" si="1"/>
        <v>23.418796340310717</v>
      </c>
      <c r="I20">
        <f t="shared" si="2"/>
        <v>370.57799999999997</v>
      </c>
      <c r="J20">
        <f t="shared" si="3"/>
        <v>279.33600424816331</v>
      </c>
      <c r="K20">
        <f t="shared" si="4"/>
        <v>28.394458881053097</v>
      </c>
      <c r="L20">
        <f t="shared" si="5"/>
        <v>37.669192739918998</v>
      </c>
      <c r="M20">
        <f t="shared" si="6"/>
        <v>0.45964669001461228</v>
      </c>
      <c r="N20">
        <f t="shared" si="7"/>
        <v>2.9558246525524958</v>
      </c>
      <c r="O20">
        <f t="shared" si="8"/>
        <v>0.42331235075112372</v>
      </c>
      <c r="P20">
        <f t="shared" si="9"/>
        <v>0.26759496229110979</v>
      </c>
      <c r="Q20">
        <f t="shared" si="10"/>
        <v>177.80489097836531</v>
      </c>
      <c r="R20">
        <f t="shared" si="11"/>
        <v>26.749067244671998</v>
      </c>
      <c r="S20">
        <f t="shared" si="12"/>
        <v>26.266999999999999</v>
      </c>
      <c r="T20">
        <f t="shared" si="13"/>
        <v>3.427938507121663</v>
      </c>
      <c r="U20">
        <f t="shared" si="14"/>
        <v>78.071789400714223</v>
      </c>
      <c r="V20">
        <f t="shared" si="15"/>
        <v>2.7133797189357001</v>
      </c>
      <c r="W20">
        <f t="shared" si="16"/>
        <v>3.4754931835991418</v>
      </c>
      <c r="X20">
        <f t="shared" si="17"/>
        <v>0.71455878818596297</v>
      </c>
      <c r="Y20">
        <f t="shared" si="18"/>
        <v>-135.31698378424639</v>
      </c>
      <c r="Z20">
        <f t="shared" si="19"/>
        <v>37.209256759073668</v>
      </c>
      <c r="AA20">
        <f t="shared" si="20"/>
        <v>2.7000280373704526</v>
      </c>
      <c r="AB20">
        <f t="shared" si="21"/>
        <v>82.397191990563044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53763.724831871274</v>
      </c>
      <c r="AH20" t="s">
        <v>284</v>
      </c>
      <c r="AI20">
        <v>10202.200000000001</v>
      </c>
      <c r="AJ20">
        <v>775.75461538461502</v>
      </c>
      <c r="AK20">
        <v>2563.91</v>
      </c>
      <c r="AL20">
        <f t="shared" si="25"/>
        <v>1788.1553846153847</v>
      </c>
      <c r="AM20">
        <f t="shared" si="26"/>
        <v>0.69743297721658903</v>
      </c>
      <c r="AN20">
        <v>-1.46191825085599</v>
      </c>
      <c r="AO20" t="s">
        <v>294</v>
      </c>
      <c r="AP20">
        <v>10173.200000000001</v>
      </c>
      <c r="AQ20">
        <v>836.20157692307703</v>
      </c>
      <c r="AR20">
        <v>1327.68</v>
      </c>
      <c r="AS20">
        <f t="shared" si="27"/>
        <v>0.37017837361180628</v>
      </c>
      <c r="AT20">
        <v>0.5</v>
      </c>
      <c r="AU20">
        <f t="shared" si="28"/>
        <v>925.34250017202862</v>
      </c>
      <c r="AV20">
        <f t="shared" si="29"/>
        <v>23.418796340310717</v>
      </c>
      <c r="AW20">
        <f t="shared" si="30"/>
        <v>171.27089087378207</v>
      </c>
      <c r="AX20">
        <f t="shared" si="31"/>
        <v>1</v>
      </c>
      <c r="AY20">
        <f t="shared" si="32"/>
        <v>2.6888113954066935E-2</v>
      </c>
      <c r="AZ20">
        <f t="shared" si="33"/>
        <v>0.93112045071101446</v>
      </c>
      <c r="BA20" t="s">
        <v>285</v>
      </c>
      <c r="BB20">
        <v>0</v>
      </c>
      <c r="BC20">
        <f t="shared" si="34"/>
        <v>1327.68</v>
      </c>
      <c r="BD20">
        <f t="shared" si="35"/>
        <v>0.37017837361180633</v>
      </c>
      <c r="BE20">
        <f t="shared" si="36"/>
        <v>0.48216591065989051</v>
      </c>
      <c r="BF20">
        <f t="shared" si="37"/>
        <v>0.89047983074635151</v>
      </c>
      <c r="BG20">
        <f t="shared" si="38"/>
        <v>0.69134372249529152</v>
      </c>
      <c r="BH20">
        <f t="shared" si="39"/>
        <v>0</v>
      </c>
      <c r="BI20">
        <f t="shared" si="40"/>
        <v>1</v>
      </c>
      <c r="BJ20">
        <f t="shared" si="41"/>
        <v>1100.19</v>
      </c>
      <c r="BK20">
        <f t="shared" si="42"/>
        <v>925.34250017202862</v>
      </c>
      <c r="BL20">
        <f t="shared" si="43"/>
        <v>0.84107517808017573</v>
      </c>
      <c r="BM20">
        <f t="shared" si="44"/>
        <v>0.19215035616035139</v>
      </c>
      <c r="BN20">
        <v>6</v>
      </c>
      <c r="BO20">
        <v>0.5</v>
      </c>
      <c r="BP20" t="s">
        <v>286</v>
      </c>
      <c r="BQ20">
        <v>1600204361.0999999</v>
      </c>
      <c r="BR20">
        <v>370.57799999999997</v>
      </c>
      <c r="BS20">
        <v>400.04500000000002</v>
      </c>
      <c r="BT20">
        <v>26.6934</v>
      </c>
      <c r="BU20">
        <v>23.1096</v>
      </c>
      <c r="BV20">
        <v>368.94099999999997</v>
      </c>
      <c r="BW20">
        <v>26.7194</v>
      </c>
      <c r="BX20">
        <v>500.00099999999998</v>
      </c>
      <c r="BY20">
        <v>101.55</v>
      </c>
      <c r="BZ20">
        <v>9.9835499999999994E-2</v>
      </c>
      <c r="CA20">
        <v>26.500499999999999</v>
      </c>
      <c r="CB20">
        <v>26.266999999999999</v>
      </c>
      <c r="CC20">
        <v>999.9</v>
      </c>
      <c r="CD20">
        <v>0</v>
      </c>
      <c r="CE20">
        <v>0</v>
      </c>
      <c r="CF20">
        <v>9995.6200000000008</v>
      </c>
      <c r="CG20">
        <v>0</v>
      </c>
      <c r="CH20">
        <v>1.91117E-3</v>
      </c>
      <c r="CI20">
        <v>1100.19</v>
      </c>
      <c r="CJ20">
        <v>0.96399699999999999</v>
      </c>
      <c r="CK20">
        <v>3.60025E-2</v>
      </c>
      <c r="CL20">
        <v>0</v>
      </c>
      <c r="CM20">
        <v>838.14400000000001</v>
      </c>
      <c r="CN20">
        <v>4.9998399999999998</v>
      </c>
      <c r="CO20">
        <v>9383.15</v>
      </c>
      <c r="CP20">
        <v>10233.700000000001</v>
      </c>
      <c r="CQ20">
        <v>45.25</v>
      </c>
      <c r="CR20">
        <v>47.811999999999998</v>
      </c>
      <c r="CS20">
        <v>46.5</v>
      </c>
      <c r="CT20">
        <v>47</v>
      </c>
      <c r="CU20">
        <v>46.25</v>
      </c>
      <c r="CV20">
        <v>1055.76</v>
      </c>
      <c r="CW20">
        <v>39.43</v>
      </c>
      <c r="CX20">
        <v>0</v>
      </c>
      <c r="CY20">
        <v>119.799999952316</v>
      </c>
      <c r="CZ20">
        <v>0</v>
      </c>
      <c r="DA20">
        <v>836.20157692307703</v>
      </c>
      <c r="DB20">
        <v>18.658837626175998</v>
      </c>
      <c r="DC20">
        <v>215.96376087877999</v>
      </c>
      <c r="DD20">
        <v>9357.8961538461608</v>
      </c>
      <c r="DE20">
        <v>15</v>
      </c>
      <c r="DF20">
        <v>1600204301.0999999</v>
      </c>
      <c r="DG20" t="s">
        <v>295</v>
      </c>
      <c r="DH20">
        <v>1600204297.5999999</v>
      </c>
      <c r="DI20">
        <v>1600204301.0999999</v>
      </c>
      <c r="DJ20">
        <v>106</v>
      </c>
      <c r="DK20">
        <v>-2.5000000000000001E-2</v>
      </c>
      <c r="DL20">
        <v>7.0000000000000001E-3</v>
      </c>
      <c r="DM20">
        <v>1.637</v>
      </c>
      <c r="DN20">
        <v>-2.5999999999999999E-2</v>
      </c>
      <c r="DO20">
        <v>400</v>
      </c>
      <c r="DP20">
        <v>23</v>
      </c>
      <c r="DQ20">
        <v>7.0000000000000007E-2</v>
      </c>
      <c r="DR20">
        <v>0.05</v>
      </c>
      <c r="DS20">
        <v>-33.901022500000003</v>
      </c>
      <c r="DT20">
        <v>46.366972232645502</v>
      </c>
      <c r="DU20">
        <v>4.9894445458130701</v>
      </c>
      <c r="DV20">
        <v>0</v>
      </c>
      <c r="DW20">
        <v>833.47829411764701</v>
      </c>
      <c r="DX20">
        <v>44.610304244398399</v>
      </c>
      <c r="DY20">
        <v>4.9821842984862599</v>
      </c>
      <c r="DZ20">
        <v>0</v>
      </c>
      <c r="EA20">
        <v>3.1571147499999999</v>
      </c>
      <c r="EB20">
        <v>2.4667550093808601</v>
      </c>
      <c r="EC20">
        <v>0.237477114518299</v>
      </c>
      <c r="ED20">
        <v>0</v>
      </c>
      <c r="EE20">
        <v>0</v>
      </c>
      <c r="EF20">
        <v>3</v>
      </c>
      <c r="EG20" t="s">
        <v>287</v>
      </c>
      <c r="EH20">
        <v>100</v>
      </c>
      <c r="EI20">
        <v>100</v>
      </c>
      <c r="EJ20">
        <v>1.637</v>
      </c>
      <c r="EK20">
        <v>-2.5999999999999999E-2</v>
      </c>
      <c r="EL20">
        <v>1.63695238095244</v>
      </c>
      <c r="EM20">
        <v>0</v>
      </c>
      <c r="EN20">
        <v>0</v>
      </c>
      <c r="EO20">
        <v>0</v>
      </c>
      <c r="EP20">
        <v>-2.6039999999998301E-2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1</v>
      </c>
      <c r="EZ20">
        <v>2</v>
      </c>
      <c r="FA20">
        <v>506.74599999999998</v>
      </c>
      <c r="FB20">
        <v>477.28300000000002</v>
      </c>
      <c r="FC20">
        <v>22.790500000000002</v>
      </c>
      <c r="FD20">
        <v>33.856900000000003</v>
      </c>
      <c r="FE20">
        <v>29.998699999999999</v>
      </c>
      <c r="FF20">
        <v>33.779899999999998</v>
      </c>
      <c r="FG20">
        <v>33.735300000000002</v>
      </c>
      <c r="FH20">
        <v>21.811</v>
      </c>
      <c r="FI20">
        <v>100</v>
      </c>
      <c r="FJ20">
        <v>0</v>
      </c>
      <c r="FK20">
        <v>22.909800000000001</v>
      </c>
      <c r="FL20">
        <v>400</v>
      </c>
      <c r="FM20">
        <v>4.90618</v>
      </c>
      <c r="FN20">
        <v>100.97</v>
      </c>
      <c r="FO20">
        <v>101.264</v>
      </c>
    </row>
    <row r="21" spans="1:171" x14ac:dyDescent="0.35">
      <c r="A21">
        <v>4</v>
      </c>
      <c r="B21">
        <v>1600204481.5999999</v>
      </c>
      <c r="C21">
        <v>780.09999990463302</v>
      </c>
      <c r="D21" t="s">
        <v>296</v>
      </c>
      <c r="E21" t="s">
        <v>297</v>
      </c>
      <c r="F21">
        <v>1600204481.5999999</v>
      </c>
      <c r="G21">
        <f t="shared" si="0"/>
        <v>3.0012042211523277E-3</v>
      </c>
      <c r="H21">
        <f t="shared" si="1"/>
        <v>22.641802826292526</v>
      </c>
      <c r="I21">
        <f t="shared" si="2"/>
        <v>371.488</v>
      </c>
      <c r="J21">
        <f t="shared" si="3"/>
        <v>284.28160479518891</v>
      </c>
      <c r="K21">
        <f t="shared" si="4"/>
        <v>28.897449823611382</v>
      </c>
      <c r="L21">
        <f t="shared" si="5"/>
        <v>37.762048824115205</v>
      </c>
      <c r="M21">
        <f t="shared" si="6"/>
        <v>0.46577122075259225</v>
      </c>
      <c r="N21">
        <f t="shared" si="7"/>
        <v>2.9565048695280427</v>
      </c>
      <c r="O21">
        <f t="shared" si="8"/>
        <v>0.42851203505698726</v>
      </c>
      <c r="P21">
        <f t="shared" si="9"/>
        <v>0.27091880158344722</v>
      </c>
      <c r="Q21">
        <f t="shared" si="10"/>
        <v>145.84888031305664</v>
      </c>
      <c r="R21">
        <f t="shared" si="11"/>
        <v>26.583137270718019</v>
      </c>
      <c r="S21">
        <f t="shared" si="12"/>
        <v>26.190200000000001</v>
      </c>
      <c r="T21">
        <f t="shared" si="13"/>
        <v>3.4124220778945729</v>
      </c>
      <c r="U21">
        <f t="shared" si="14"/>
        <v>78.301708919854335</v>
      </c>
      <c r="V21">
        <f t="shared" si="15"/>
        <v>2.7219642050150399</v>
      </c>
      <c r="W21">
        <f t="shared" si="16"/>
        <v>3.4762513392921028</v>
      </c>
      <c r="X21">
        <f t="shared" si="17"/>
        <v>0.69045787287953297</v>
      </c>
      <c r="Y21">
        <f t="shared" si="18"/>
        <v>-132.35310615281765</v>
      </c>
      <c r="Z21">
        <f t="shared" si="19"/>
        <v>50.048802425162705</v>
      </c>
      <c r="AA21">
        <f t="shared" si="20"/>
        <v>3.6295436142251298</v>
      </c>
      <c r="AB21">
        <f t="shared" si="21"/>
        <v>67.174120199626827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53782.988500965126</v>
      </c>
      <c r="AH21" t="s">
        <v>284</v>
      </c>
      <c r="AI21">
        <v>10202.200000000001</v>
      </c>
      <c r="AJ21">
        <v>775.75461538461502</v>
      </c>
      <c r="AK21">
        <v>2563.91</v>
      </c>
      <c r="AL21">
        <f t="shared" si="25"/>
        <v>1788.1553846153847</v>
      </c>
      <c r="AM21">
        <f t="shared" si="26"/>
        <v>0.69743297721658903</v>
      </c>
      <c r="AN21">
        <v>-1.46191825085599</v>
      </c>
      <c r="AO21" t="s">
        <v>298</v>
      </c>
      <c r="AP21">
        <v>10175.700000000001</v>
      </c>
      <c r="AQ21">
        <v>865.24932000000001</v>
      </c>
      <c r="AR21">
        <v>1527.73</v>
      </c>
      <c r="AS21">
        <f t="shared" si="27"/>
        <v>0.4336372788385382</v>
      </c>
      <c r="AT21">
        <v>0.5</v>
      </c>
      <c r="AU21">
        <f t="shared" si="28"/>
        <v>757.16069364493774</v>
      </c>
      <c r="AV21">
        <f t="shared" si="29"/>
        <v>22.641802826292526</v>
      </c>
      <c r="AW21">
        <f t="shared" si="30"/>
        <v>164.16655141784543</v>
      </c>
      <c r="AX21">
        <f t="shared" si="31"/>
        <v>1</v>
      </c>
      <c r="AY21">
        <f t="shared" si="32"/>
        <v>3.1834353367069655E-2</v>
      </c>
      <c r="AZ21">
        <f t="shared" si="33"/>
        <v>0.67824811975938148</v>
      </c>
      <c r="BA21" t="s">
        <v>285</v>
      </c>
      <c r="BB21">
        <v>0</v>
      </c>
      <c r="BC21">
        <f t="shared" si="34"/>
        <v>1527.73</v>
      </c>
      <c r="BD21">
        <f t="shared" si="35"/>
        <v>0.4336372788385382</v>
      </c>
      <c r="BE21">
        <f t="shared" si="36"/>
        <v>0.40414055095537671</v>
      </c>
      <c r="BF21">
        <f t="shared" si="37"/>
        <v>0.88098718861501146</v>
      </c>
      <c r="BG21">
        <f t="shared" si="38"/>
        <v>0.57946865743039011</v>
      </c>
      <c r="BH21">
        <f t="shared" si="39"/>
        <v>0</v>
      </c>
      <c r="BI21">
        <f t="shared" si="40"/>
        <v>1</v>
      </c>
      <c r="BJ21">
        <f t="shared" si="41"/>
        <v>899.97500000000002</v>
      </c>
      <c r="BK21">
        <f t="shared" si="42"/>
        <v>757.16069364493774</v>
      </c>
      <c r="BL21">
        <f t="shared" si="43"/>
        <v>0.84131302941185893</v>
      </c>
      <c r="BM21">
        <f t="shared" si="44"/>
        <v>0.19262605882371767</v>
      </c>
      <c r="BN21">
        <v>6</v>
      </c>
      <c r="BO21">
        <v>0.5</v>
      </c>
      <c r="BP21" t="s">
        <v>286</v>
      </c>
      <c r="BQ21">
        <v>1600204481.5999999</v>
      </c>
      <c r="BR21">
        <v>371.488</v>
      </c>
      <c r="BS21">
        <v>399.99599999999998</v>
      </c>
      <c r="BT21">
        <v>26.7776</v>
      </c>
      <c r="BU21">
        <v>23.272600000000001</v>
      </c>
      <c r="BV21">
        <v>369.84800000000001</v>
      </c>
      <c r="BW21">
        <v>26.804500000000001</v>
      </c>
      <c r="BX21">
        <v>500.00099999999998</v>
      </c>
      <c r="BY21">
        <v>101.551</v>
      </c>
      <c r="BZ21">
        <v>9.9790400000000001E-2</v>
      </c>
      <c r="CA21">
        <v>26.504200000000001</v>
      </c>
      <c r="CB21">
        <v>26.190200000000001</v>
      </c>
      <c r="CC21">
        <v>999.9</v>
      </c>
      <c r="CD21">
        <v>0</v>
      </c>
      <c r="CE21">
        <v>0</v>
      </c>
      <c r="CF21">
        <v>9999.3799999999992</v>
      </c>
      <c r="CG21">
        <v>0</v>
      </c>
      <c r="CH21">
        <v>1.91117E-3</v>
      </c>
      <c r="CI21">
        <v>899.97500000000002</v>
      </c>
      <c r="CJ21">
        <v>0.95599199999999995</v>
      </c>
      <c r="CK21">
        <v>4.4008199999999997E-2</v>
      </c>
      <c r="CL21">
        <v>0</v>
      </c>
      <c r="CM21">
        <v>866.90700000000004</v>
      </c>
      <c r="CN21">
        <v>4.9998399999999998</v>
      </c>
      <c r="CO21">
        <v>7930.54</v>
      </c>
      <c r="CP21">
        <v>8346.2999999999993</v>
      </c>
      <c r="CQ21">
        <v>45.186999999999998</v>
      </c>
      <c r="CR21">
        <v>48</v>
      </c>
      <c r="CS21">
        <v>46.686999999999998</v>
      </c>
      <c r="CT21">
        <v>47.186999999999998</v>
      </c>
      <c r="CU21">
        <v>46.311999999999998</v>
      </c>
      <c r="CV21">
        <v>855.59</v>
      </c>
      <c r="CW21">
        <v>39.39</v>
      </c>
      <c r="CX21">
        <v>0</v>
      </c>
      <c r="CY21">
        <v>120.200000047684</v>
      </c>
      <c r="CZ21">
        <v>0</v>
      </c>
      <c r="DA21">
        <v>865.24932000000001</v>
      </c>
      <c r="DB21">
        <v>13.176076937990899</v>
      </c>
      <c r="DC21">
        <v>113.166154031329</v>
      </c>
      <c r="DD21">
        <v>7917.9964</v>
      </c>
      <c r="DE21">
        <v>15</v>
      </c>
      <c r="DF21">
        <v>1600204417.5999999</v>
      </c>
      <c r="DG21" t="s">
        <v>299</v>
      </c>
      <c r="DH21">
        <v>1600204414.0999999</v>
      </c>
      <c r="DI21">
        <v>1600204417.5999999</v>
      </c>
      <c r="DJ21">
        <v>107</v>
      </c>
      <c r="DK21">
        <v>3.0000000000000001E-3</v>
      </c>
      <c r="DL21">
        <v>-1E-3</v>
      </c>
      <c r="DM21">
        <v>1.639</v>
      </c>
      <c r="DN21">
        <v>-2.7E-2</v>
      </c>
      <c r="DO21">
        <v>400</v>
      </c>
      <c r="DP21">
        <v>23</v>
      </c>
      <c r="DQ21">
        <v>7.0000000000000007E-2</v>
      </c>
      <c r="DR21">
        <v>0.03</v>
      </c>
      <c r="DS21">
        <v>-30.30273</v>
      </c>
      <c r="DT21">
        <v>18.544633395872498</v>
      </c>
      <c r="DU21">
        <v>1.99158234441863</v>
      </c>
      <c r="DV21">
        <v>0</v>
      </c>
      <c r="DW21">
        <v>863.92441176470595</v>
      </c>
      <c r="DX21">
        <v>22.080458244646898</v>
      </c>
      <c r="DY21">
        <v>2.3963145001003099</v>
      </c>
      <c r="DZ21">
        <v>0</v>
      </c>
      <c r="EA21">
        <v>3.1163154999999998</v>
      </c>
      <c r="EB21">
        <v>2.4133236022514</v>
      </c>
      <c r="EC21">
        <v>0.232320468253983</v>
      </c>
      <c r="ED21">
        <v>0</v>
      </c>
      <c r="EE21">
        <v>0</v>
      </c>
      <c r="EF21">
        <v>3</v>
      </c>
      <c r="EG21" t="s">
        <v>287</v>
      </c>
      <c r="EH21">
        <v>100</v>
      </c>
      <c r="EI21">
        <v>100</v>
      </c>
      <c r="EJ21">
        <v>1.64</v>
      </c>
      <c r="EK21">
        <v>-2.69E-2</v>
      </c>
      <c r="EL21">
        <v>1.63947619047627</v>
      </c>
      <c r="EM21">
        <v>0</v>
      </c>
      <c r="EN21">
        <v>0</v>
      </c>
      <c r="EO21">
        <v>0</v>
      </c>
      <c r="EP21">
        <v>-2.6929999999996599E-2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1.1000000000000001</v>
      </c>
      <c r="EY21">
        <v>1.1000000000000001</v>
      </c>
      <c r="EZ21">
        <v>2</v>
      </c>
      <c r="FA21">
        <v>506.71699999999998</v>
      </c>
      <c r="FB21">
        <v>477.33300000000003</v>
      </c>
      <c r="FC21">
        <v>22.849399999999999</v>
      </c>
      <c r="FD21">
        <v>33.865000000000002</v>
      </c>
      <c r="FE21">
        <v>29.998999999999999</v>
      </c>
      <c r="FF21">
        <v>33.772199999999998</v>
      </c>
      <c r="FG21">
        <v>33.726199999999999</v>
      </c>
      <c r="FH21">
        <v>21.810199999999998</v>
      </c>
      <c r="FI21">
        <v>100</v>
      </c>
      <c r="FJ21">
        <v>0</v>
      </c>
      <c r="FK21">
        <v>22.947399999999998</v>
      </c>
      <c r="FL21">
        <v>400</v>
      </c>
      <c r="FM21">
        <v>4.90618</v>
      </c>
      <c r="FN21">
        <v>100.97</v>
      </c>
      <c r="FO21">
        <v>101.265</v>
      </c>
    </row>
    <row r="22" spans="1:171" x14ac:dyDescent="0.35">
      <c r="A22">
        <v>5</v>
      </c>
      <c r="B22">
        <v>1600204602.0999999</v>
      </c>
      <c r="C22">
        <v>900.59999990463302</v>
      </c>
      <c r="D22" t="s">
        <v>300</v>
      </c>
      <c r="E22" t="s">
        <v>301</v>
      </c>
      <c r="F22">
        <v>1600204602.0999999</v>
      </c>
      <c r="G22">
        <f t="shared" si="0"/>
        <v>2.8733650893042265E-3</v>
      </c>
      <c r="H22">
        <f t="shared" si="1"/>
        <v>21.464315535022848</v>
      </c>
      <c r="I22">
        <f t="shared" si="2"/>
        <v>373</v>
      </c>
      <c r="J22">
        <f t="shared" si="3"/>
        <v>289.44265134569491</v>
      </c>
      <c r="K22">
        <f t="shared" si="4"/>
        <v>29.421778184929185</v>
      </c>
      <c r="L22">
        <f t="shared" si="5"/>
        <v>37.915363240200001</v>
      </c>
      <c r="M22">
        <f t="shared" si="6"/>
        <v>0.46088231722501621</v>
      </c>
      <c r="N22">
        <f t="shared" si="7"/>
        <v>2.956808302760475</v>
      </c>
      <c r="O22">
        <f t="shared" si="8"/>
        <v>0.42437179670783226</v>
      </c>
      <c r="P22">
        <f t="shared" si="9"/>
        <v>0.26827126147556812</v>
      </c>
      <c r="Q22">
        <f t="shared" si="10"/>
        <v>113.94430914779586</v>
      </c>
      <c r="R22">
        <f t="shared" si="11"/>
        <v>26.37030557383456</v>
      </c>
      <c r="S22">
        <f t="shared" si="12"/>
        <v>26.075500000000002</v>
      </c>
      <c r="T22">
        <f t="shared" si="13"/>
        <v>3.3893626634391811</v>
      </c>
      <c r="U22">
        <f t="shared" si="14"/>
        <v>78.570610505749656</v>
      </c>
      <c r="V22">
        <f t="shared" si="15"/>
        <v>2.72179450185588</v>
      </c>
      <c r="W22">
        <f t="shared" si="16"/>
        <v>3.4641381609943123</v>
      </c>
      <c r="X22">
        <f t="shared" si="17"/>
        <v>0.66756816158330112</v>
      </c>
      <c r="Y22">
        <f t="shared" si="18"/>
        <v>-126.71540043831639</v>
      </c>
      <c r="Z22">
        <f t="shared" si="19"/>
        <v>58.901052486206979</v>
      </c>
      <c r="AA22">
        <f t="shared" si="20"/>
        <v>4.2673509660278262</v>
      </c>
      <c r="AB22">
        <f t="shared" si="21"/>
        <v>50.397312161714268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53802.482291572043</v>
      </c>
      <c r="AH22" t="s">
        <v>284</v>
      </c>
      <c r="AI22">
        <v>10202.200000000001</v>
      </c>
      <c r="AJ22">
        <v>775.75461538461502</v>
      </c>
      <c r="AK22">
        <v>2563.91</v>
      </c>
      <c r="AL22">
        <f t="shared" si="25"/>
        <v>1788.1553846153847</v>
      </c>
      <c r="AM22">
        <f t="shared" si="26"/>
        <v>0.69743297721658903</v>
      </c>
      <c r="AN22">
        <v>-1.46191825085599</v>
      </c>
      <c r="AO22" t="s">
        <v>302</v>
      </c>
      <c r="AP22">
        <v>10179.9</v>
      </c>
      <c r="AQ22">
        <v>906.00487999999996</v>
      </c>
      <c r="AR22">
        <v>1827.32</v>
      </c>
      <c r="AS22">
        <f t="shared" si="27"/>
        <v>0.5041892607753431</v>
      </c>
      <c r="AT22">
        <v>0.5</v>
      </c>
      <c r="AU22">
        <f t="shared" si="28"/>
        <v>589.1759917815607</v>
      </c>
      <c r="AV22">
        <f t="shared" si="29"/>
        <v>21.464315535022848</v>
      </c>
      <c r="AW22">
        <f t="shared" si="30"/>
        <v>148.52810388146236</v>
      </c>
      <c r="AX22">
        <f t="shared" si="31"/>
        <v>1</v>
      </c>
      <c r="AY22">
        <f t="shared" si="32"/>
        <v>3.8912369318637868E-2</v>
      </c>
      <c r="AZ22">
        <f t="shared" si="33"/>
        <v>0.40309852680428165</v>
      </c>
      <c r="BA22" t="s">
        <v>285</v>
      </c>
      <c r="BB22">
        <v>0</v>
      </c>
      <c r="BC22">
        <f t="shared" si="34"/>
        <v>1827.32</v>
      </c>
      <c r="BD22">
        <f t="shared" si="35"/>
        <v>0.5041892607753431</v>
      </c>
      <c r="BE22">
        <f t="shared" si="36"/>
        <v>0.28729167560483793</v>
      </c>
      <c r="BF22">
        <f t="shared" si="37"/>
        <v>0.87613678947503137</v>
      </c>
      <c r="BG22">
        <f t="shared" si="38"/>
        <v>0.41192728905851406</v>
      </c>
      <c r="BH22">
        <f t="shared" si="39"/>
        <v>0</v>
      </c>
      <c r="BI22">
        <f t="shared" si="40"/>
        <v>1</v>
      </c>
      <c r="BJ22">
        <f t="shared" si="41"/>
        <v>699.98500000000001</v>
      </c>
      <c r="BK22">
        <f t="shared" si="42"/>
        <v>589.1759917815607</v>
      </c>
      <c r="BL22">
        <f t="shared" si="43"/>
        <v>0.84169802464561483</v>
      </c>
      <c r="BM22">
        <f t="shared" si="44"/>
        <v>0.19339604929122972</v>
      </c>
      <c r="BN22">
        <v>6</v>
      </c>
      <c r="BO22">
        <v>0.5</v>
      </c>
      <c r="BP22" t="s">
        <v>286</v>
      </c>
      <c r="BQ22">
        <v>1600204602.0999999</v>
      </c>
      <c r="BR22">
        <v>373</v>
      </c>
      <c r="BS22">
        <v>400.04399999999998</v>
      </c>
      <c r="BT22">
        <v>26.776199999999999</v>
      </c>
      <c r="BU22">
        <v>23.420400000000001</v>
      </c>
      <c r="BV22">
        <v>371.38499999999999</v>
      </c>
      <c r="BW22">
        <v>26.799199999999999</v>
      </c>
      <c r="BX22">
        <v>499.98700000000002</v>
      </c>
      <c r="BY22">
        <v>101.55</v>
      </c>
      <c r="BZ22">
        <v>9.9767400000000006E-2</v>
      </c>
      <c r="CA22">
        <v>26.445</v>
      </c>
      <c r="CB22">
        <v>26.075500000000002</v>
      </c>
      <c r="CC22">
        <v>999.9</v>
      </c>
      <c r="CD22">
        <v>0</v>
      </c>
      <c r="CE22">
        <v>0</v>
      </c>
      <c r="CF22">
        <v>10001.200000000001</v>
      </c>
      <c r="CG22">
        <v>0</v>
      </c>
      <c r="CH22">
        <v>1.91117E-3</v>
      </c>
      <c r="CI22">
        <v>699.98500000000001</v>
      </c>
      <c r="CJ22">
        <v>0.94299500000000003</v>
      </c>
      <c r="CK22">
        <v>5.7004600000000002E-2</v>
      </c>
      <c r="CL22">
        <v>0</v>
      </c>
      <c r="CM22">
        <v>907.899</v>
      </c>
      <c r="CN22">
        <v>4.9998399999999998</v>
      </c>
      <c r="CO22">
        <v>6448.46</v>
      </c>
      <c r="CP22">
        <v>6460.44</v>
      </c>
      <c r="CQ22">
        <v>45</v>
      </c>
      <c r="CR22">
        <v>48.125</v>
      </c>
      <c r="CS22">
        <v>46.686999999999998</v>
      </c>
      <c r="CT22">
        <v>47.25</v>
      </c>
      <c r="CU22">
        <v>46.25</v>
      </c>
      <c r="CV22">
        <v>655.37</v>
      </c>
      <c r="CW22">
        <v>39.619999999999997</v>
      </c>
      <c r="CX22">
        <v>0</v>
      </c>
      <c r="CY22">
        <v>120.200000047684</v>
      </c>
      <c r="CZ22">
        <v>0</v>
      </c>
      <c r="DA22">
        <v>906.00487999999996</v>
      </c>
      <c r="DB22">
        <v>17.498923072019299</v>
      </c>
      <c r="DC22">
        <v>115.168461588117</v>
      </c>
      <c r="DD22">
        <v>6437.7924000000003</v>
      </c>
      <c r="DE22">
        <v>15</v>
      </c>
      <c r="DF22">
        <v>1600204540.0999999</v>
      </c>
      <c r="DG22" t="s">
        <v>303</v>
      </c>
      <c r="DH22">
        <v>1600204534.5999999</v>
      </c>
      <c r="DI22">
        <v>1600204540.0999999</v>
      </c>
      <c r="DJ22">
        <v>108</v>
      </c>
      <c r="DK22">
        <v>-2.4E-2</v>
      </c>
      <c r="DL22">
        <v>4.0000000000000001E-3</v>
      </c>
      <c r="DM22">
        <v>1.615</v>
      </c>
      <c r="DN22">
        <v>-2.3E-2</v>
      </c>
      <c r="DO22">
        <v>400</v>
      </c>
      <c r="DP22">
        <v>23</v>
      </c>
      <c r="DQ22">
        <v>0.1</v>
      </c>
      <c r="DR22">
        <v>0.03</v>
      </c>
      <c r="DS22">
        <v>-30.300255</v>
      </c>
      <c r="DT22">
        <v>33.462607879925102</v>
      </c>
      <c r="DU22">
        <v>3.5892997526641599</v>
      </c>
      <c r="DV22">
        <v>0</v>
      </c>
      <c r="DW22">
        <v>902.36541176470598</v>
      </c>
      <c r="DX22">
        <v>52.332197802197101</v>
      </c>
      <c r="DY22">
        <v>5.8555581746177099</v>
      </c>
      <c r="DZ22">
        <v>0</v>
      </c>
      <c r="EA22">
        <v>2.95056875</v>
      </c>
      <c r="EB22">
        <v>2.3656263039399601</v>
      </c>
      <c r="EC22">
        <v>0.22788655405911401</v>
      </c>
      <c r="ED22">
        <v>0</v>
      </c>
      <c r="EE22">
        <v>0</v>
      </c>
      <c r="EF22">
        <v>3</v>
      </c>
      <c r="EG22" t="s">
        <v>287</v>
      </c>
      <c r="EH22">
        <v>100</v>
      </c>
      <c r="EI22">
        <v>100</v>
      </c>
      <c r="EJ22">
        <v>1.615</v>
      </c>
      <c r="EK22">
        <v>-2.3E-2</v>
      </c>
      <c r="EL22">
        <v>1.61509523809519</v>
      </c>
      <c r="EM22">
        <v>0</v>
      </c>
      <c r="EN22">
        <v>0</v>
      </c>
      <c r="EO22">
        <v>0</v>
      </c>
      <c r="EP22">
        <v>-2.2960000000001202E-2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1.1000000000000001</v>
      </c>
      <c r="EY22">
        <v>1</v>
      </c>
      <c r="EZ22">
        <v>2</v>
      </c>
      <c r="FA22">
        <v>506.28899999999999</v>
      </c>
      <c r="FB22">
        <v>477.41300000000001</v>
      </c>
      <c r="FC22">
        <v>22.846499999999999</v>
      </c>
      <c r="FD22">
        <v>33.872199999999999</v>
      </c>
      <c r="FE22">
        <v>29.998899999999999</v>
      </c>
      <c r="FF22">
        <v>33.770899999999997</v>
      </c>
      <c r="FG22">
        <v>33.723199999999999</v>
      </c>
      <c r="FH22">
        <v>21.809899999999999</v>
      </c>
      <c r="FI22">
        <v>100</v>
      </c>
      <c r="FJ22">
        <v>0</v>
      </c>
      <c r="FK22">
        <v>22.9557</v>
      </c>
      <c r="FL22">
        <v>400</v>
      </c>
      <c r="FM22">
        <v>4.90618</v>
      </c>
      <c r="FN22">
        <v>100.973</v>
      </c>
      <c r="FO22">
        <v>101.26600000000001</v>
      </c>
    </row>
    <row r="23" spans="1:171" x14ac:dyDescent="0.35">
      <c r="A23">
        <v>6</v>
      </c>
      <c r="B23">
        <v>1600204722.5999999</v>
      </c>
      <c r="C23">
        <v>1021.09999990463</v>
      </c>
      <c r="D23" t="s">
        <v>304</v>
      </c>
      <c r="E23" t="s">
        <v>305</v>
      </c>
      <c r="F23">
        <v>1600204722.5999999</v>
      </c>
      <c r="G23">
        <f t="shared" si="0"/>
        <v>2.8264710009190327E-3</v>
      </c>
      <c r="H23">
        <f t="shared" si="1"/>
        <v>19.553496648173464</v>
      </c>
      <c r="I23">
        <f t="shared" si="2"/>
        <v>375.26499999999999</v>
      </c>
      <c r="J23">
        <f t="shared" si="3"/>
        <v>299.63504421302787</v>
      </c>
      <c r="K23">
        <f t="shared" si="4"/>
        <v>30.458905122747264</v>
      </c>
      <c r="L23">
        <f t="shared" si="5"/>
        <v>38.146943261955002</v>
      </c>
      <c r="M23">
        <f t="shared" si="6"/>
        <v>0.46619173511509887</v>
      </c>
      <c r="N23">
        <f t="shared" si="7"/>
        <v>2.9575300312455735</v>
      </c>
      <c r="O23">
        <f t="shared" si="8"/>
        <v>0.42887995634290471</v>
      </c>
      <c r="P23">
        <f t="shared" si="9"/>
        <v>0.27115299931789144</v>
      </c>
      <c r="Q23">
        <f t="shared" si="10"/>
        <v>90.006934804521478</v>
      </c>
      <c r="R23">
        <f t="shared" si="11"/>
        <v>26.230942605209094</v>
      </c>
      <c r="S23">
        <f t="shared" si="12"/>
        <v>26.018999999999998</v>
      </c>
      <c r="T23">
        <f t="shared" si="13"/>
        <v>3.3780539555566027</v>
      </c>
      <c r="U23">
        <f t="shared" si="14"/>
        <v>78.810216022328461</v>
      </c>
      <c r="V23">
        <f t="shared" si="15"/>
        <v>2.7282436841289002</v>
      </c>
      <c r="W23">
        <f t="shared" si="16"/>
        <v>3.4617893743064174</v>
      </c>
      <c r="X23">
        <f t="shared" si="17"/>
        <v>0.64981027142770253</v>
      </c>
      <c r="Y23">
        <f t="shared" si="18"/>
        <v>-124.64737114052934</v>
      </c>
      <c r="Z23">
        <f t="shared" si="19"/>
        <v>66.090515823950014</v>
      </c>
      <c r="AA23">
        <f t="shared" si="20"/>
        <v>4.7854244488848359</v>
      </c>
      <c r="AB23">
        <f t="shared" si="21"/>
        <v>36.235503936826987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53825.744725420169</v>
      </c>
      <c r="AH23" t="s">
        <v>284</v>
      </c>
      <c r="AI23">
        <v>10202.200000000001</v>
      </c>
      <c r="AJ23">
        <v>775.75461538461502</v>
      </c>
      <c r="AK23">
        <v>2563.91</v>
      </c>
      <c r="AL23">
        <f t="shared" si="25"/>
        <v>1788.1553846153847</v>
      </c>
      <c r="AM23">
        <f t="shared" si="26"/>
        <v>0.69743297721658903</v>
      </c>
      <c r="AN23">
        <v>-1.46191825085599</v>
      </c>
      <c r="AO23" t="s">
        <v>306</v>
      </c>
      <c r="AP23">
        <v>10184</v>
      </c>
      <c r="AQ23">
        <v>937.09040000000005</v>
      </c>
      <c r="AR23">
        <v>2139.0100000000002</v>
      </c>
      <c r="AS23">
        <f t="shared" si="27"/>
        <v>0.56190461942674419</v>
      </c>
      <c r="AT23">
        <v>0.5</v>
      </c>
      <c r="AU23">
        <f t="shared" si="28"/>
        <v>463.14131600709777</v>
      </c>
      <c r="AV23">
        <f t="shared" si="29"/>
        <v>19.553496648173464</v>
      </c>
      <c r="AW23">
        <f t="shared" si="30"/>
        <v>130.12062245588487</v>
      </c>
      <c r="AX23">
        <f t="shared" si="31"/>
        <v>1</v>
      </c>
      <c r="AY23">
        <f t="shared" si="32"/>
        <v>4.5375815485888087E-2</v>
      </c>
      <c r="AZ23">
        <f t="shared" si="33"/>
        <v>0.19864329760029154</v>
      </c>
      <c r="BA23" t="s">
        <v>285</v>
      </c>
      <c r="BB23">
        <v>0</v>
      </c>
      <c r="BC23">
        <f t="shared" si="34"/>
        <v>2139.0100000000002</v>
      </c>
      <c r="BD23">
        <f t="shared" si="35"/>
        <v>0.56190461942674419</v>
      </c>
      <c r="BE23">
        <f t="shared" si="36"/>
        <v>0.16572344583078175</v>
      </c>
      <c r="BF23">
        <f t="shared" si="37"/>
        <v>0.88165402723796871</v>
      </c>
      <c r="BG23">
        <f t="shared" si="38"/>
        <v>0.23761917093764848</v>
      </c>
      <c r="BH23">
        <f t="shared" si="39"/>
        <v>0</v>
      </c>
      <c r="BI23">
        <f t="shared" si="40"/>
        <v>1</v>
      </c>
      <c r="BJ23">
        <f t="shared" si="41"/>
        <v>549.93799999999999</v>
      </c>
      <c r="BK23">
        <f t="shared" si="42"/>
        <v>463.14131600709777</v>
      </c>
      <c r="BL23">
        <f t="shared" si="43"/>
        <v>0.84217005554643942</v>
      </c>
      <c r="BM23">
        <f t="shared" si="44"/>
        <v>0.19434011109287883</v>
      </c>
      <c r="BN23">
        <v>6</v>
      </c>
      <c r="BO23">
        <v>0.5</v>
      </c>
      <c r="BP23" t="s">
        <v>286</v>
      </c>
      <c r="BQ23">
        <v>1600204722.5999999</v>
      </c>
      <c r="BR23">
        <v>375.26499999999999</v>
      </c>
      <c r="BS23">
        <v>399.99799999999999</v>
      </c>
      <c r="BT23">
        <v>26.838699999999999</v>
      </c>
      <c r="BU23">
        <v>23.538499999999999</v>
      </c>
      <c r="BV23">
        <v>373.66399999999999</v>
      </c>
      <c r="BW23">
        <v>26.8612</v>
      </c>
      <c r="BX23">
        <v>500.08100000000002</v>
      </c>
      <c r="BY23">
        <v>101.553</v>
      </c>
      <c r="BZ23">
        <v>0.10034700000000001</v>
      </c>
      <c r="CA23">
        <v>26.433499999999999</v>
      </c>
      <c r="CB23">
        <v>26.018999999999998</v>
      </c>
      <c r="CC23">
        <v>999.9</v>
      </c>
      <c r="CD23">
        <v>0</v>
      </c>
      <c r="CE23">
        <v>0</v>
      </c>
      <c r="CF23">
        <v>10005</v>
      </c>
      <c r="CG23">
        <v>0</v>
      </c>
      <c r="CH23">
        <v>1.91117E-3</v>
      </c>
      <c r="CI23">
        <v>549.93799999999999</v>
      </c>
      <c r="CJ23">
        <v>0.92700099999999996</v>
      </c>
      <c r="CK23">
        <v>7.2999099999999997E-2</v>
      </c>
      <c r="CL23">
        <v>0</v>
      </c>
      <c r="CM23">
        <v>938.09199999999998</v>
      </c>
      <c r="CN23">
        <v>4.9998399999999998</v>
      </c>
      <c r="CO23">
        <v>5227.24</v>
      </c>
      <c r="CP23">
        <v>5045.5600000000004</v>
      </c>
      <c r="CQ23">
        <v>44.75</v>
      </c>
      <c r="CR23">
        <v>48.125</v>
      </c>
      <c r="CS23">
        <v>46.561999999999998</v>
      </c>
      <c r="CT23">
        <v>47.25</v>
      </c>
      <c r="CU23">
        <v>46.061999999999998</v>
      </c>
      <c r="CV23">
        <v>505.16</v>
      </c>
      <c r="CW23">
        <v>39.78</v>
      </c>
      <c r="CX23">
        <v>0</v>
      </c>
      <c r="CY23">
        <v>120</v>
      </c>
      <c r="CZ23">
        <v>0</v>
      </c>
      <c r="DA23">
        <v>937.09040000000005</v>
      </c>
      <c r="DB23">
        <v>12.1570000056042</v>
      </c>
      <c r="DC23">
        <v>63.574615514334702</v>
      </c>
      <c r="DD23">
        <v>5223.2843999999996</v>
      </c>
      <c r="DE23">
        <v>15</v>
      </c>
      <c r="DF23">
        <v>1600204658.5999999</v>
      </c>
      <c r="DG23" t="s">
        <v>307</v>
      </c>
      <c r="DH23">
        <v>1600204656.5999999</v>
      </c>
      <c r="DI23">
        <v>1600204658.5999999</v>
      </c>
      <c r="DJ23">
        <v>109</v>
      </c>
      <c r="DK23">
        <v>-1.4E-2</v>
      </c>
      <c r="DL23">
        <v>1E-3</v>
      </c>
      <c r="DM23">
        <v>1.601</v>
      </c>
      <c r="DN23">
        <v>-2.1999999999999999E-2</v>
      </c>
      <c r="DO23">
        <v>400</v>
      </c>
      <c r="DP23">
        <v>23</v>
      </c>
      <c r="DQ23">
        <v>7.0000000000000007E-2</v>
      </c>
      <c r="DR23">
        <v>0.04</v>
      </c>
      <c r="DS23">
        <v>-26.621684999999999</v>
      </c>
      <c r="DT23">
        <v>19.916224390243901</v>
      </c>
      <c r="DU23">
        <v>2.1369092453295702</v>
      </c>
      <c r="DV23">
        <v>0</v>
      </c>
      <c r="DW23">
        <v>935.18418181818197</v>
      </c>
      <c r="DX23">
        <v>31.6624060719979</v>
      </c>
      <c r="DY23">
        <v>3.4768334553200999</v>
      </c>
      <c r="DZ23">
        <v>0</v>
      </c>
      <c r="EA23">
        <v>2.9340275</v>
      </c>
      <c r="EB23">
        <v>2.2635464915572099</v>
      </c>
      <c r="EC23">
        <v>0.21791455327432799</v>
      </c>
      <c r="ED23">
        <v>0</v>
      </c>
      <c r="EE23">
        <v>0</v>
      </c>
      <c r="EF23">
        <v>3</v>
      </c>
      <c r="EG23" t="s">
        <v>287</v>
      </c>
      <c r="EH23">
        <v>100</v>
      </c>
      <c r="EI23">
        <v>100</v>
      </c>
      <c r="EJ23">
        <v>1.601</v>
      </c>
      <c r="EK23">
        <v>-2.2499999999999999E-2</v>
      </c>
      <c r="EL23">
        <v>1.60099999999994</v>
      </c>
      <c r="EM23">
        <v>0</v>
      </c>
      <c r="EN23">
        <v>0</v>
      </c>
      <c r="EO23">
        <v>0</v>
      </c>
      <c r="EP23">
        <v>-2.2405000000002701E-2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1.1000000000000001</v>
      </c>
      <c r="EY23">
        <v>1.1000000000000001</v>
      </c>
      <c r="EZ23">
        <v>2</v>
      </c>
      <c r="FA23">
        <v>506.14</v>
      </c>
      <c r="FB23">
        <v>477.50400000000002</v>
      </c>
      <c r="FC23">
        <v>22.8902</v>
      </c>
      <c r="FD23">
        <v>33.872199999999999</v>
      </c>
      <c r="FE23">
        <v>29.998999999999999</v>
      </c>
      <c r="FF23">
        <v>33.766100000000002</v>
      </c>
      <c r="FG23">
        <v>33.717100000000002</v>
      </c>
      <c r="FH23">
        <v>21.809899999999999</v>
      </c>
      <c r="FI23">
        <v>100</v>
      </c>
      <c r="FJ23">
        <v>0</v>
      </c>
      <c r="FK23">
        <v>22.9147</v>
      </c>
      <c r="FL23">
        <v>400</v>
      </c>
      <c r="FM23">
        <v>4.90618</v>
      </c>
      <c r="FN23">
        <v>100.962</v>
      </c>
      <c r="FO23">
        <v>101.268</v>
      </c>
    </row>
    <row r="24" spans="1:171" x14ac:dyDescent="0.35">
      <c r="A24">
        <v>7</v>
      </c>
      <c r="B24">
        <v>1600204843.0999999</v>
      </c>
      <c r="C24">
        <v>1141.5999999046301</v>
      </c>
      <c r="D24" t="s">
        <v>308</v>
      </c>
      <c r="E24" t="s">
        <v>309</v>
      </c>
      <c r="F24">
        <v>1600204843.0999999</v>
      </c>
      <c r="G24">
        <f t="shared" si="0"/>
        <v>2.707035699080739E-3</v>
      </c>
      <c r="H24">
        <f t="shared" si="1"/>
        <v>16.248172318147233</v>
      </c>
      <c r="I24">
        <f t="shared" si="2"/>
        <v>379.24</v>
      </c>
      <c r="J24">
        <f t="shared" si="3"/>
        <v>313.22327986312916</v>
      </c>
      <c r="K24">
        <f t="shared" si="4"/>
        <v>31.840088886936186</v>
      </c>
      <c r="L24">
        <f t="shared" si="5"/>
        <v>38.550887133160003</v>
      </c>
      <c r="M24">
        <f t="shared" si="6"/>
        <v>0.44626137064686089</v>
      </c>
      <c r="N24">
        <f t="shared" si="7"/>
        <v>2.9558767165780337</v>
      </c>
      <c r="O24">
        <f t="shared" si="8"/>
        <v>0.41192830208046111</v>
      </c>
      <c r="P24">
        <f t="shared" si="9"/>
        <v>0.26031941138492037</v>
      </c>
      <c r="Q24">
        <f t="shared" si="10"/>
        <v>66.074474865349629</v>
      </c>
      <c r="R24">
        <f t="shared" si="11"/>
        <v>26.129737440842284</v>
      </c>
      <c r="S24">
        <f t="shared" si="12"/>
        <v>25.985600000000002</v>
      </c>
      <c r="T24">
        <f t="shared" si="13"/>
        <v>3.3713843183295289</v>
      </c>
      <c r="U24">
        <f t="shared" si="14"/>
        <v>78.632311789491979</v>
      </c>
      <c r="V24">
        <f t="shared" si="15"/>
        <v>2.7233857641189996</v>
      </c>
      <c r="W24">
        <f t="shared" si="16"/>
        <v>3.4634435922599174</v>
      </c>
      <c r="X24">
        <f t="shared" si="17"/>
        <v>0.64799855421052932</v>
      </c>
      <c r="Y24">
        <f t="shared" si="18"/>
        <v>-119.38027432946059</v>
      </c>
      <c r="Z24">
        <f t="shared" si="19"/>
        <v>72.666894848134589</v>
      </c>
      <c r="AA24">
        <f t="shared" si="20"/>
        <v>5.2638770189573956</v>
      </c>
      <c r="AB24">
        <f t="shared" si="21"/>
        <v>24.62497240298103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53775.888732946638</v>
      </c>
      <c r="AH24" t="s">
        <v>284</v>
      </c>
      <c r="AI24">
        <v>10202.200000000001</v>
      </c>
      <c r="AJ24">
        <v>775.75461538461502</v>
      </c>
      <c r="AK24">
        <v>2563.91</v>
      </c>
      <c r="AL24">
        <f t="shared" si="25"/>
        <v>1788.1553846153847</v>
      </c>
      <c r="AM24">
        <f t="shared" si="26"/>
        <v>0.69743297721658903</v>
      </c>
      <c r="AN24">
        <v>-1.46191825085599</v>
      </c>
      <c r="AO24" t="s">
        <v>310</v>
      </c>
      <c r="AP24">
        <v>10187.799999999999</v>
      </c>
      <c r="AQ24">
        <v>938.17</v>
      </c>
      <c r="AR24">
        <v>2441.58</v>
      </c>
      <c r="AS24">
        <f t="shared" si="27"/>
        <v>0.61575291409660959</v>
      </c>
      <c r="AT24">
        <v>0.5</v>
      </c>
      <c r="AU24">
        <f t="shared" si="28"/>
        <v>337.23491454429615</v>
      </c>
      <c r="AV24">
        <f t="shared" si="29"/>
        <v>16.248172318147233</v>
      </c>
      <c r="AW24">
        <f t="shared" si="30"/>
        <v>103.82669068288573</v>
      </c>
      <c r="AX24">
        <f t="shared" si="31"/>
        <v>1</v>
      </c>
      <c r="AY24">
        <f t="shared" si="32"/>
        <v>5.2515590187139374E-2</v>
      </c>
      <c r="AZ24">
        <f t="shared" si="33"/>
        <v>5.0102802283767039E-2</v>
      </c>
      <c r="BA24" t="s">
        <v>285</v>
      </c>
      <c r="BB24">
        <v>0</v>
      </c>
      <c r="BC24">
        <f t="shared" si="34"/>
        <v>2441.58</v>
      </c>
      <c r="BD24">
        <f t="shared" si="35"/>
        <v>0.61575291409660948</v>
      </c>
      <c r="BE24">
        <f t="shared" si="36"/>
        <v>4.771228319246773E-2</v>
      </c>
      <c r="BF24">
        <f t="shared" si="37"/>
        <v>0.90250155501569307</v>
      </c>
      <c r="BG24">
        <f t="shared" si="38"/>
        <v>6.8411280726765222E-2</v>
      </c>
      <c r="BH24">
        <f t="shared" si="39"/>
        <v>0</v>
      </c>
      <c r="BI24">
        <f t="shared" si="40"/>
        <v>1</v>
      </c>
      <c r="BJ24">
        <f t="shared" si="41"/>
        <v>400.05799999999999</v>
      </c>
      <c r="BK24">
        <f t="shared" si="42"/>
        <v>337.23491454429615</v>
      </c>
      <c r="BL24">
        <f t="shared" si="43"/>
        <v>0.84296505642755837</v>
      </c>
      <c r="BM24">
        <f t="shared" si="44"/>
        <v>0.19593011285511686</v>
      </c>
      <c r="BN24">
        <v>6</v>
      </c>
      <c r="BO24">
        <v>0.5</v>
      </c>
      <c r="BP24" t="s">
        <v>286</v>
      </c>
      <c r="BQ24">
        <v>1600204843.0999999</v>
      </c>
      <c r="BR24">
        <v>379.24</v>
      </c>
      <c r="BS24">
        <v>399.96899999999999</v>
      </c>
      <c r="BT24">
        <v>26.791</v>
      </c>
      <c r="BU24">
        <v>23.6297</v>
      </c>
      <c r="BV24">
        <v>377.63499999999999</v>
      </c>
      <c r="BW24">
        <v>26.814299999999999</v>
      </c>
      <c r="BX24">
        <v>500.01799999999997</v>
      </c>
      <c r="BY24">
        <v>101.553</v>
      </c>
      <c r="BZ24">
        <v>0.100009</v>
      </c>
      <c r="CA24">
        <v>26.441600000000001</v>
      </c>
      <c r="CB24">
        <v>25.985600000000002</v>
      </c>
      <c r="CC24">
        <v>999.9</v>
      </c>
      <c r="CD24">
        <v>0</v>
      </c>
      <c r="CE24">
        <v>0</v>
      </c>
      <c r="CF24">
        <v>9995.6200000000008</v>
      </c>
      <c r="CG24">
        <v>0</v>
      </c>
      <c r="CH24">
        <v>1.91117E-3</v>
      </c>
      <c r="CI24">
        <v>400.05799999999999</v>
      </c>
      <c r="CJ24">
        <v>0.89991100000000002</v>
      </c>
      <c r="CK24">
        <v>0.100089</v>
      </c>
      <c r="CL24">
        <v>0</v>
      </c>
      <c r="CM24">
        <v>938.505</v>
      </c>
      <c r="CN24">
        <v>4.9998399999999998</v>
      </c>
      <c r="CO24">
        <v>3796.22</v>
      </c>
      <c r="CP24">
        <v>3633.17</v>
      </c>
      <c r="CQ24">
        <v>44.375</v>
      </c>
      <c r="CR24">
        <v>48</v>
      </c>
      <c r="CS24">
        <v>46.375</v>
      </c>
      <c r="CT24">
        <v>47.186999999999998</v>
      </c>
      <c r="CU24">
        <v>45.811999999999998</v>
      </c>
      <c r="CV24">
        <v>355.52</v>
      </c>
      <c r="CW24">
        <v>39.54</v>
      </c>
      <c r="CX24">
        <v>0</v>
      </c>
      <c r="CY24">
        <v>120</v>
      </c>
      <c r="CZ24">
        <v>0</v>
      </c>
      <c r="DA24">
        <v>938.17</v>
      </c>
      <c r="DB24">
        <v>4.0710000021252002</v>
      </c>
      <c r="DC24">
        <v>15.9846153252167</v>
      </c>
      <c r="DD24">
        <v>3795.3807999999999</v>
      </c>
      <c r="DE24">
        <v>15</v>
      </c>
      <c r="DF24">
        <v>1600204776.0999999</v>
      </c>
      <c r="DG24" t="s">
        <v>311</v>
      </c>
      <c r="DH24">
        <v>1600204771.0999999</v>
      </c>
      <c r="DI24">
        <v>1600204776.0999999</v>
      </c>
      <c r="DJ24">
        <v>110</v>
      </c>
      <c r="DK24">
        <v>4.0000000000000001E-3</v>
      </c>
      <c r="DL24">
        <v>-1E-3</v>
      </c>
      <c r="DM24">
        <v>1.605</v>
      </c>
      <c r="DN24">
        <v>-2.3E-2</v>
      </c>
      <c r="DO24">
        <v>400</v>
      </c>
      <c r="DP24">
        <v>24</v>
      </c>
      <c r="DQ24">
        <v>0.09</v>
      </c>
      <c r="DR24">
        <v>0.02</v>
      </c>
      <c r="DS24">
        <v>-22.401127500000001</v>
      </c>
      <c r="DT24">
        <v>16.734314071294602</v>
      </c>
      <c r="DU24">
        <v>1.7712231105915901</v>
      </c>
      <c r="DV24">
        <v>0</v>
      </c>
      <c r="DW24">
        <v>936.67548571428597</v>
      </c>
      <c r="DX24">
        <v>20.9844305283771</v>
      </c>
      <c r="DY24">
        <v>2.4765995393618598</v>
      </c>
      <c r="DZ24">
        <v>0</v>
      </c>
      <c r="EA24">
        <v>2.7963900000000002</v>
      </c>
      <c r="EB24">
        <v>2.1074913320825499</v>
      </c>
      <c r="EC24">
        <v>0.20279857121045</v>
      </c>
      <c r="ED24">
        <v>0</v>
      </c>
      <c r="EE24">
        <v>0</v>
      </c>
      <c r="EF24">
        <v>3</v>
      </c>
      <c r="EG24" t="s">
        <v>287</v>
      </c>
      <c r="EH24">
        <v>100</v>
      </c>
      <c r="EI24">
        <v>100</v>
      </c>
      <c r="EJ24">
        <v>1.605</v>
      </c>
      <c r="EK24">
        <v>-2.3300000000000001E-2</v>
      </c>
      <c r="EL24">
        <v>1.6052999999999999</v>
      </c>
      <c r="EM24">
        <v>0</v>
      </c>
      <c r="EN24">
        <v>0</v>
      </c>
      <c r="EO24">
        <v>0</v>
      </c>
      <c r="EP24">
        <v>-2.3255000000002499E-2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1.2</v>
      </c>
      <c r="EY24">
        <v>1.1000000000000001</v>
      </c>
      <c r="EZ24">
        <v>2</v>
      </c>
      <c r="FA24">
        <v>505.827</v>
      </c>
      <c r="FB24">
        <v>477.851</v>
      </c>
      <c r="FC24">
        <v>22.8583</v>
      </c>
      <c r="FD24">
        <v>33.86</v>
      </c>
      <c r="FE24">
        <v>29.998699999999999</v>
      </c>
      <c r="FF24">
        <v>33.756999999999998</v>
      </c>
      <c r="FG24">
        <v>33.708199999999998</v>
      </c>
      <c r="FH24">
        <v>21.811900000000001</v>
      </c>
      <c r="FI24">
        <v>100</v>
      </c>
      <c r="FJ24">
        <v>0</v>
      </c>
      <c r="FK24">
        <v>22.895099999999999</v>
      </c>
      <c r="FL24">
        <v>400</v>
      </c>
      <c r="FM24">
        <v>4.90618</v>
      </c>
      <c r="FN24">
        <v>100.97</v>
      </c>
      <c r="FO24">
        <v>101.268</v>
      </c>
    </row>
    <row r="25" spans="1:171" x14ac:dyDescent="0.35">
      <c r="A25">
        <v>8</v>
      </c>
      <c r="B25">
        <v>1600204963.5999999</v>
      </c>
      <c r="C25">
        <v>1262.0999999046301</v>
      </c>
      <c r="D25" t="s">
        <v>312</v>
      </c>
      <c r="E25" t="s">
        <v>313</v>
      </c>
      <c r="F25">
        <v>1600204963.5999999</v>
      </c>
      <c r="G25">
        <f t="shared" si="0"/>
        <v>2.6176133537130666E-3</v>
      </c>
      <c r="H25">
        <f t="shared" si="1"/>
        <v>11.638470090036234</v>
      </c>
      <c r="I25">
        <f t="shared" si="2"/>
        <v>384.87900000000002</v>
      </c>
      <c r="J25">
        <f t="shared" si="3"/>
        <v>336.75631529627276</v>
      </c>
      <c r="K25">
        <f t="shared" si="4"/>
        <v>34.231283827698221</v>
      </c>
      <c r="L25">
        <f t="shared" si="5"/>
        <v>39.122955353427002</v>
      </c>
      <c r="M25">
        <f t="shared" si="6"/>
        <v>0.44835852729647424</v>
      </c>
      <c r="N25">
        <f t="shared" si="7"/>
        <v>2.9584644805417928</v>
      </c>
      <c r="O25">
        <f t="shared" si="8"/>
        <v>0.41374322391255369</v>
      </c>
      <c r="P25">
        <f t="shared" si="9"/>
        <v>0.26147650087312907</v>
      </c>
      <c r="Q25">
        <f t="shared" si="10"/>
        <v>41.290974775846877</v>
      </c>
      <c r="R25">
        <f t="shared" si="11"/>
        <v>25.881831037692777</v>
      </c>
      <c r="S25">
        <f t="shared" si="12"/>
        <v>25.840900000000001</v>
      </c>
      <c r="T25">
        <f t="shared" si="13"/>
        <v>3.342621881991485</v>
      </c>
      <c r="U25">
        <f t="shared" si="14"/>
        <v>79.083925784382174</v>
      </c>
      <c r="V25">
        <f t="shared" si="15"/>
        <v>2.7186905876927998</v>
      </c>
      <c r="W25">
        <f t="shared" si="16"/>
        <v>3.4377284141219229</v>
      </c>
      <c r="X25">
        <f t="shared" si="17"/>
        <v>0.62393129429868521</v>
      </c>
      <c r="Y25">
        <f t="shared" si="18"/>
        <v>-115.43674889874623</v>
      </c>
      <c r="Z25">
        <f t="shared" si="19"/>
        <v>75.665252068365234</v>
      </c>
      <c r="AA25">
        <f t="shared" si="20"/>
        <v>5.4688428468163846</v>
      </c>
      <c r="AB25">
        <f t="shared" si="21"/>
        <v>6.9883207922822663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53874.310409811864</v>
      </c>
      <c r="AH25" t="s">
        <v>284</v>
      </c>
      <c r="AI25">
        <v>10202.200000000001</v>
      </c>
      <c r="AJ25">
        <v>775.75461538461502</v>
      </c>
      <c r="AK25">
        <v>2563.91</v>
      </c>
      <c r="AL25">
        <f t="shared" si="25"/>
        <v>1788.1553846153847</v>
      </c>
      <c r="AM25">
        <f t="shared" si="26"/>
        <v>0.69743297721658903</v>
      </c>
      <c r="AN25">
        <v>-1.46191825085599</v>
      </c>
      <c r="AO25" t="s">
        <v>314</v>
      </c>
      <c r="AP25">
        <v>10176.4</v>
      </c>
      <c r="AQ25">
        <v>894.13612000000001</v>
      </c>
      <c r="AR25">
        <v>2616.96</v>
      </c>
      <c r="AS25">
        <f t="shared" si="27"/>
        <v>0.65833023049645389</v>
      </c>
      <c r="AT25">
        <v>0.5</v>
      </c>
      <c r="AU25">
        <f t="shared" si="28"/>
        <v>210.80190047005789</v>
      </c>
      <c r="AV25">
        <f t="shared" si="29"/>
        <v>11.638470090036234</v>
      </c>
      <c r="AW25">
        <f t="shared" si="30"/>
        <v>69.388631862771874</v>
      </c>
      <c r="AX25">
        <f t="shared" si="31"/>
        <v>1</v>
      </c>
      <c r="AY25">
        <f t="shared" si="32"/>
        <v>6.2145494474576575E-2</v>
      </c>
      <c r="AZ25">
        <f t="shared" si="33"/>
        <v>-2.0271612863780944E-2</v>
      </c>
      <c r="BA25" t="s">
        <v>285</v>
      </c>
      <c r="BB25">
        <v>0</v>
      </c>
      <c r="BC25">
        <f t="shared" si="34"/>
        <v>2616.96</v>
      </c>
      <c r="BD25">
        <f t="shared" si="35"/>
        <v>0.65833023049645389</v>
      </c>
      <c r="BE25">
        <f t="shared" si="36"/>
        <v>-2.0691053898147824E-2</v>
      </c>
      <c r="BF25">
        <f t="shared" si="37"/>
        <v>0.93570434585704076</v>
      </c>
      <c r="BG25">
        <f t="shared" si="38"/>
        <v>-2.9667444147428348E-2</v>
      </c>
      <c r="BH25">
        <f t="shared" si="39"/>
        <v>0</v>
      </c>
      <c r="BI25">
        <f t="shared" si="40"/>
        <v>1</v>
      </c>
      <c r="BJ25">
        <f t="shared" si="41"/>
        <v>250.08</v>
      </c>
      <c r="BK25">
        <f t="shared" si="42"/>
        <v>210.80190047005789</v>
      </c>
      <c r="BL25">
        <f t="shared" si="43"/>
        <v>0.84293786176446683</v>
      </c>
      <c r="BM25">
        <f t="shared" si="44"/>
        <v>0.19587572352893379</v>
      </c>
      <c r="BN25">
        <v>6</v>
      </c>
      <c r="BO25">
        <v>0.5</v>
      </c>
      <c r="BP25" t="s">
        <v>286</v>
      </c>
      <c r="BQ25">
        <v>1600204963.5999999</v>
      </c>
      <c r="BR25">
        <v>384.87900000000002</v>
      </c>
      <c r="BS25">
        <v>400.05399999999997</v>
      </c>
      <c r="BT25">
        <v>26.7456</v>
      </c>
      <c r="BU25">
        <v>23.688500000000001</v>
      </c>
      <c r="BV25">
        <v>383.33</v>
      </c>
      <c r="BW25">
        <v>26.765999999999998</v>
      </c>
      <c r="BX25">
        <v>500.00400000000002</v>
      </c>
      <c r="BY25">
        <v>101.55</v>
      </c>
      <c r="BZ25">
        <v>0.100013</v>
      </c>
      <c r="CA25">
        <v>26.315300000000001</v>
      </c>
      <c r="CB25">
        <v>25.840900000000001</v>
      </c>
      <c r="CC25">
        <v>999.9</v>
      </c>
      <c r="CD25">
        <v>0</v>
      </c>
      <c r="CE25">
        <v>0</v>
      </c>
      <c r="CF25">
        <v>10010.6</v>
      </c>
      <c r="CG25">
        <v>0</v>
      </c>
      <c r="CH25">
        <v>1.91117E-3</v>
      </c>
      <c r="CI25">
        <v>250.08</v>
      </c>
      <c r="CJ25">
        <v>0.900057</v>
      </c>
      <c r="CK25">
        <v>9.9943400000000002E-2</v>
      </c>
      <c r="CL25">
        <v>0</v>
      </c>
      <c r="CM25">
        <v>893.57899999999995</v>
      </c>
      <c r="CN25">
        <v>4.9998399999999998</v>
      </c>
      <c r="CO25">
        <v>2260.96</v>
      </c>
      <c r="CP25">
        <v>2253.9699999999998</v>
      </c>
      <c r="CQ25">
        <v>43.936999999999998</v>
      </c>
      <c r="CR25">
        <v>47.811999999999998</v>
      </c>
      <c r="CS25">
        <v>46.061999999999998</v>
      </c>
      <c r="CT25">
        <v>47.061999999999998</v>
      </c>
      <c r="CU25">
        <v>45.5</v>
      </c>
      <c r="CV25">
        <v>220.59</v>
      </c>
      <c r="CW25">
        <v>24.49</v>
      </c>
      <c r="CX25">
        <v>0</v>
      </c>
      <c r="CY25">
        <v>119.90000009536701</v>
      </c>
      <c r="CZ25">
        <v>0</v>
      </c>
      <c r="DA25">
        <v>894.13612000000001</v>
      </c>
      <c r="DB25">
        <v>-1.3923076840720301</v>
      </c>
      <c r="DC25">
        <v>-6.3199999905983404</v>
      </c>
      <c r="DD25">
        <v>2261.5736000000002</v>
      </c>
      <c r="DE25">
        <v>15</v>
      </c>
      <c r="DF25">
        <v>1600204901.0999999</v>
      </c>
      <c r="DG25" t="s">
        <v>315</v>
      </c>
      <c r="DH25">
        <v>1600204901.0999999</v>
      </c>
      <c r="DI25">
        <v>1600204898.5999999</v>
      </c>
      <c r="DJ25">
        <v>111</v>
      </c>
      <c r="DK25">
        <v>-5.6000000000000001E-2</v>
      </c>
      <c r="DL25">
        <v>3.0000000000000001E-3</v>
      </c>
      <c r="DM25">
        <v>1.5489999999999999</v>
      </c>
      <c r="DN25">
        <v>-0.02</v>
      </c>
      <c r="DO25">
        <v>400</v>
      </c>
      <c r="DP25">
        <v>24</v>
      </c>
      <c r="DQ25">
        <v>0.2</v>
      </c>
      <c r="DR25">
        <v>0.03</v>
      </c>
      <c r="DS25">
        <v>-18.5484425</v>
      </c>
      <c r="DT25">
        <v>34.244556472795601</v>
      </c>
      <c r="DU25">
        <v>3.6316749168866602</v>
      </c>
      <c r="DV25">
        <v>0</v>
      </c>
      <c r="DW25">
        <v>893.81248484848504</v>
      </c>
      <c r="DX25">
        <v>4.6493442576933797</v>
      </c>
      <c r="DY25">
        <v>0.71335498924415297</v>
      </c>
      <c r="DZ25">
        <v>0</v>
      </c>
      <c r="EA25">
        <v>2.7209062500000001</v>
      </c>
      <c r="EB25">
        <v>2.0770726829268198</v>
      </c>
      <c r="EC25">
        <v>0.200097962004708</v>
      </c>
      <c r="ED25">
        <v>0</v>
      </c>
      <c r="EE25">
        <v>0</v>
      </c>
      <c r="EF25">
        <v>3</v>
      </c>
      <c r="EG25" t="s">
        <v>287</v>
      </c>
      <c r="EH25">
        <v>100</v>
      </c>
      <c r="EI25">
        <v>100</v>
      </c>
      <c r="EJ25">
        <v>1.5489999999999999</v>
      </c>
      <c r="EK25">
        <v>-2.0400000000000001E-2</v>
      </c>
      <c r="EL25">
        <v>1.54895238095236</v>
      </c>
      <c r="EM25">
        <v>0</v>
      </c>
      <c r="EN25">
        <v>0</v>
      </c>
      <c r="EO25">
        <v>0</v>
      </c>
      <c r="EP25">
        <v>-2.0349999999996999E-2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</v>
      </c>
      <c r="EY25">
        <v>1.1000000000000001</v>
      </c>
      <c r="EZ25">
        <v>2</v>
      </c>
      <c r="FA25">
        <v>505.69200000000001</v>
      </c>
      <c r="FB25">
        <v>477.98099999999999</v>
      </c>
      <c r="FC25">
        <v>22.835799999999999</v>
      </c>
      <c r="FD25">
        <v>33.853900000000003</v>
      </c>
      <c r="FE25">
        <v>29.998999999999999</v>
      </c>
      <c r="FF25">
        <v>33.746000000000002</v>
      </c>
      <c r="FG25">
        <v>33.695999999999998</v>
      </c>
      <c r="FH25">
        <v>21.811399999999999</v>
      </c>
      <c r="FI25">
        <v>100</v>
      </c>
      <c r="FJ25">
        <v>0</v>
      </c>
      <c r="FK25">
        <v>22.861499999999999</v>
      </c>
      <c r="FL25">
        <v>400</v>
      </c>
      <c r="FM25">
        <v>4.90618</v>
      </c>
      <c r="FN25">
        <v>100.97</v>
      </c>
      <c r="FO25">
        <v>101.267</v>
      </c>
    </row>
    <row r="26" spans="1:171" x14ac:dyDescent="0.35">
      <c r="A26">
        <v>9</v>
      </c>
      <c r="B26">
        <v>1600205084.0999999</v>
      </c>
      <c r="C26">
        <v>1382.5999999046301</v>
      </c>
      <c r="D26" t="s">
        <v>316</v>
      </c>
      <c r="E26" t="s">
        <v>317</v>
      </c>
      <c r="F26">
        <v>1600205084.0999999</v>
      </c>
      <c r="G26">
        <f t="shared" si="0"/>
        <v>2.4741753617584178E-3</v>
      </c>
      <c r="H26">
        <f t="shared" si="1"/>
        <v>7.3080873187476509</v>
      </c>
      <c r="I26">
        <f t="shared" si="2"/>
        <v>390.11500000000001</v>
      </c>
      <c r="J26">
        <f t="shared" si="3"/>
        <v>357.349395805055</v>
      </c>
      <c r="K26">
        <f t="shared" si="4"/>
        <v>36.324552575776671</v>
      </c>
      <c r="L26">
        <f t="shared" si="5"/>
        <v>39.655175003653</v>
      </c>
      <c r="M26">
        <f t="shared" si="6"/>
        <v>0.42968349124342808</v>
      </c>
      <c r="N26">
        <f t="shared" si="7"/>
        <v>2.9548335633669223</v>
      </c>
      <c r="O26">
        <f t="shared" si="8"/>
        <v>0.39774574939448304</v>
      </c>
      <c r="P26">
        <f t="shared" si="9"/>
        <v>0.25126246003923974</v>
      </c>
      <c r="Q26">
        <f t="shared" si="10"/>
        <v>24.775384537469201</v>
      </c>
      <c r="R26">
        <f t="shared" si="11"/>
        <v>25.684848056845585</v>
      </c>
      <c r="S26">
        <f t="shared" si="12"/>
        <v>25.721499999999999</v>
      </c>
      <c r="T26">
        <f t="shared" si="13"/>
        <v>3.3190500317171865</v>
      </c>
      <c r="U26">
        <f t="shared" si="14"/>
        <v>79.337954372553753</v>
      </c>
      <c r="V26">
        <f t="shared" si="15"/>
        <v>2.7054747339303198</v>
      </c>
      <c r="W26">
        <f t="shared" si="16"/>
        <v>3.410063638931248</v>
      </c>
      <c r="X26">
        <f t="shared" si="17"/>
        <v>0.6135752977868667</v>
      </c>
      <c r="Y26">
        <f t="shared" si="18"/>
        <v>-109.11113345354623</v>
      </c>
      <c r="Z26">
        <f t="shared" si="19"/>
        <v>72.800551090184669</v>
      </c>
      <c r="AA26">
        <f t="shared" si="20"/>
        <v>5.2614903503757526</v>
      </c>
      <c r="AB26">
        <f t="shared" si="21"/>
        <v>-6.2737074755166162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53792.559970637958</v>
      </c>
      <c r="AH26" t="s">
        <v>284</v>
      </c>
      <c r="AI26">
        <v>10202.200000000001</v>
      </c>
      <c r="AJ26">
        <v>775.75461538461502</v>
      </c>
      <c r="AK26">
        <v>2563.91</v>
      </c>
      <c r="AL26">
        <f t="shared" si="25"/>
        <v>1788.1553846153847</v>
      </c>
      <c r="AM26">
        <f t="shared" si="26"/>
        <v>0.69743297721658903</v>
      </c>
      <c r="AN26">
        <v>-1.46191825085599</v>
      </c>
      <c r="AO26" t="s">
        <v>318</v>
      </c>
      <c r="AP26">
        <v>10168.9</v>
      </c>
      <c r="AQ26">
        <v>849.32299999999998</v>
      </c>
      <c r="AR26">
        <v>2726.02</v>
      </c>
      <c r="AS26">
        <f t="shared" si="27"/>
        <v>0.6884384560641521</v>
      </c>
      <c r="AT26">
        <v>0.5</v>
      </c>
      <c r="AU26">
        <f t="shared" si="28"/>
        <v>126.53971494174253</v>
      </c>
      <c r="AV26">
        <f t="shared" si="29"/>
        <v>7.3080873187476509</v>
      </c>
      <c r="AW26">
        <f t="shared" si="30"/>
        <v>43.557402992645571</v>
      </c>
      <c r="AX26">
        <f t="shared" si="31"/>
        <v>1</v>
      </c>
      <c r="AY26">
        <f t="shared" si="32"/>
        <v>6.9306348395373363E-2</v>
      </c>
      <c r="AZ26">
        <f t="shared" si="33"/>
        <v>-5.9467648806685251E-2</v>
      </c>
      <c r="BA26" t="s">
        <v>285</v>
      </c>
      <c r="BB26">
        <v>0</v>
      </c>
      <c r="BC26">
        <f t="shared" si="34"/>
        <v>2726.02</v>
      </c>
      <c r="BD26">
        <f t="shared" si="35"/>
        <v>0.68843845606415222</v>
      </c>
      <c r="BE26">
        <f t="shared" si="36"/>
        <v>-6.3227648396394623E-2</v>
      </c>
      <c r="BF26">
        <f t="shared" si="37"/>
        <v>0.96227775707053664</v>
      </c>
      <c r="BG26">
        <f t="shared" si="38"/>
        <v>-9.0657669570963176E-2</v>
      </c>
      <c r="BH26">
        <f t="shared" si="39"/>
        <v>0</v>
      </c>
      <c r="BI26">
        <f t="shared" si="40"/>
        <v>1</v>
      </c>
      <c r="BJ26">
        <f t="shared" si="41"/>
        <v>150.125</v>
      </c>
      <c r="BK26">
        <f t="shared" si="42"/>
        <v>126.53971494174253</v>
      </c>
      <c r="BL26">
        <f t="shared" si="43"/>
        <v>0.84289568653950064</v>
      </c>
      <c r="BM26">
        <f t="shared" si="44"/>
        <v>0.19579137307900141</v>
      </c>
      <c r="BN26">
        <v>6</v>
      </c>
      <c r="BO26">
        <v>0.5</v>
      </c>
      <c r="BP26" t="s">
        <v>286</v>
      </c>
      <c r="BQ26">
        <v>1600205084.0999999</v>
      </c>
      <c r="BR26">
        <v>390.11500000000001</v>
      </c>
      <c r="BS26">
        <v>400.04300000000001</v>
      </c>
      <c r="BT26">
        <v>26.615600000000001</v>
      </c>
      <c r="BU26">
        <v>23.7256</v>
      </c>
      <c r="BV26">
        <v>388.54500000000002</v>
      </c>
      <c r="BW26">
        <v>26.632300000000001</v>
      </c>
      <c r="BX26">
        <v>499.99799999999999</v>
      </c>
      <c r="BY26">
        <v>101.55</v>
      </c>
      <c r="BZ26">
        <v>9.9962200000000001E-2</v>
      </c>
      <c r="CA26">
        <v>26.1785</v>
      </c>
      <c r="CB26">
        <v>25.721499999999999</v>
      </c>
      <c r="CC26">
        <v>999.9</v>
      </c>
      <c r="CD26">
        <v>0</v>
      </c>
      <c r="CE26">
        <v>0</v>
      </c>
      <c r="CF26">
        <v>9990</v>
      </c>
      <c r="CG26">
        <v>0</v>
      </c>
      <c r="CH26">
        <v>1.91117E-3</v>
      </c>
      <c r="CI26">
        <v>150.125</v>
      </c>
      <c r="CJ26">
        <v>0.90014899999999998</v>
      </c>
      <c r="CK26">
        <v>9.9850999999999995E-2</v>
      </c>
      <c r="CL26">
        <v>0</v>
      </c>
      <c r="CM26">
        <v>849.20899999999995</v>
      </c>
      <c r="CN26">
        <v>4.9998399999999998</v>
      </c>
      <c r="CO26">
        <v>1288.3399999999999</v>
      </c>
      <c r="CP26">
        <v>1334.73</v>
      </c>
      <c r="CQ26">
        <v>43.561999999999998</v>
      </c>
      <c r="CR26">
        <v>47.625</v>
      </c>
      <c r="CS26">
        <v>45.75</v>
      </c>
      <c r="CT26">
        <v>46.811999999999998</v>
      </c>
      <c r="CU26">
        <v>45.125</v>
      </c>
      <c r="CV26">
        <v>130.63</v>
      </c>
      <c r="CW26">
        <v>14.49</v>
      </c>
      <c r="CX26">
        <v>0</v>
      </c>
      <c r="CY26">
        <v>120</v>
      </c>
      <c r="CZ26">
        <v>0</v>
      </c>
      <c r="DA26">
        <v>849.32299999999998</v>
      </c>
      <c r="DB26">
        <v>-1.83423075570903</v>
      </c>
      <c r="DC26">
        <v>-1.1815383784593401</v>
      </c>
      <c r="DD26">
        <v>1288.1168</v>
      </c>
      <c r="DE26">
        <v>15</v>
      </c>
      <c r="DF26">
        <v>1600205023.0999999</v>
      </c>
      <c r="DG26" t="s">
        <v>319</v>
      </c>
      <c r="DH26">
        <v>1600205011.0999999</v>
      </c>
      <c r="DI26">
        <v>1600205023.0999999</v>
      </c>
      <c r="DJ26">
        <v>112</v>
      </c>
      <c r="DK26">
        <v>0.02</v>
      </c>
      <c r="DL26">
        <v>4.0000000000000001E-3</v>
      </c>
      <c r="DM26">
        <v>1.569</v>
      </c>
      <c r="DN26">
        <v>-1.7000000000000001E-2</v>
      </c>
      <c r="DO26">
        <v>400</v>
      </c>
      <c r="DP26">
        <v>24</v>
      </c>
      <c r="DQ26">
        <v>0.17</v>
      </c>
      <c r="DR26">
        <v>0.02</v>
      </c>
      <c r="DS26">
        <v>-14.67934</v>
      </c>
      <c r="DT26">
        <v>47.674464540337702</v>
      </c>
      <c r="DU26">
        <v>5.0202605252516497</v>
      </c>
      <c r="DV26">
        <v>0</v>
      </c>
      <c r="DW26">
        <v>849.23388571428598</v>
      </c>
      <c r="DX26">
        <v>0.700574663965157</v>
      </c>
      <c r="DY26">
        <v>0.305313962193351</v>
      </c>
      <c r="DZ26">
        <v>1</v>
      </c>
      <c r="EA26">
        <v>2.5579244999999999</v>
      </c>
      <c r="EB26">
        <v>1.9298616135084401</v>
      </c>
      <c r="EC26">
        <v>0.185828799005294</v>
      </c>
      <c r="ED26">
        <v>0</v>
      </c>
      <c r="EE26">
        <v>1</v>
      </c>
      <c r="EF26">
        <v>3</v>
      </c>
      <c r="EG26" t="s">
        <v>320</v>
      </c>
      <c r="EH26">
        <v>100</v>
      </c>
      <c r="EI26">
        <v>100</v>
      </c>
      <c r="EJ26">
        <v>1.57</v>
      </c>
      <c r="EK26">
        <v>-1.67E-2</v>
      </c>
      <c r="EL26">
        <v>1.56944999999996</v>
      </c>
      <c r="EM26">
        <v>0</v>
      </c>
      <c r="EN26">
        <v>0</v>
      </c>
      <c r="EO26">
        <v>0</v>
      </c>
      <c r="EP26">
        <v>-1.6700000000003701E-2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1.2</v>
      </c>
      <c r="EY26">
        <v>1</v>
      </c>
      <c r="EZ26">
        <v>2</v>
      </c>
      <c r="FA26">
        <v>505.363</v>
      </c>
      <c r="FB26">
        <v>478.125</v>
      </c>
      <c r="FC26">
        <v>22.755600000000001</v>
      </c>
      <c r="FD26">
        <v>33.853900000000003</v>
      </c>
      <c r="FE26">
        <v>29.999400000000001</v>
      </c>
      <c r="FF26">
        <v>33.738799999999998</v>
      </c>
      <c r="FG26">
        <v>33.690100000000001</v>
      </c>
      <c r="FH26">
        <v>21.813800000000001</v>
      </c>
      <c r="FI26">
        <v>100</v>
      </c>
      <c r="FJ26">
        <v>0</v>
      </c>
      <c r="FK26">
        <v>22.8018</v>
      </c>
      <c r="FL26">
        <v>400</v>
      </c>
      <c r="FM26">
        <v>4.90618</v>
      </c>
      <c r="FN26">
        <v>100.97</v>
      </c>
      <c r="FO26">
        <v>101.267</v>
      </c>
    </row>
    <row r="27" spans="1:171" x14ac:dyDescent="0.35">
      <c r="A27">
        <v>10</v>
      </c>
      <c r="B27">
        <v>1600205204.5999999</v>
      </c>
      <c r="C27">
        <v>1503.0999999046301</v>
      </c>
      <c r="D27" t="s">
        <v>321</v>
      </c>
      <c r="E27" t="s">
        <v>322</v>
      </c>
      <c r="F27">
        <v>1600205204.5999999</v>
      </c>
      <c r="G27">
        <f t="shared" si="0"/>
        <v>2.235748253324548E-3</v>
      </c>
      <c r="H27">
        <f t="shared" si="1"/>
        <v>4.466065684976213</v>
      </c>
      <c r="I27">
        <f t="shared" si="2"/>
        <v>393.63900000000001</v>
      </c>
      <c r="J27">
        <f t="shared" si="3"/>
        <v>369.51080628076528</v>
      </c>
      <c r="K27">
        <f t="shared" si="4"/>
        <v>37.561149989951396</v>
      </c>
      <c r="L27">
        <f t="shared" si="5"/>
        <v>40.013805468141001</v>
      </c>
      <c r="M27">
        <f t="shared" si="6"/>
        <v>0.37384444077541756</v>
      </c>
      <c r="N27">
        <f t="shared" si="7"/>
        <v>2.956825660472989</v>
      </c>
      <c r="O27">
        <f t="shared" si="8"/>
        <v>0.34943055971815173</v>
      </c>
      <c r="P27">
        <f t="shared" si="9"/>
        <v>0.22045459225339442</v>
      </c>
      <c r="Q27">
        <f t="shared" si="10"/>
        <v>16.503421029330866</v>
      </c>
      <c r="R27">
        <f t="shared" si="11"/>
        <v>25.628254481181159</v>
      </c>
      <c r="S27">
        <f t="shared" si="12"/>
        <v>25.684100000000001</v>
      </c>
      <c r="T27">
        <f t="shared" si="13"/>
        <v>3.3116964813484149</v>
      </c>
      <c r="U27">
        <f t="shared" si="14"/>
        <v>78.930794240452343</v>
      </c>
      <c r="V27">
        <f t="shared" si="15"/>
        <v>2.6804763804185998</v>
      </c>
      <c r="W27">
        <f t="shared" si="16"/>
        <v>3.3959830332542698</v>
      </c>
      <c r="X27">
        <f t="shared" si="17"/>
        <v>0.63122010092981506</v>
      </c>
      <c r="Y27">
        <f t="shared" si="18"/>
        <v>-98.596497971612564</v>
      </c>
      <c r="Z27">
        <f t="shared" si="19"/>
        <v>67.652918597148741</v>
      </c>
      <c r="AA27">
        <f t="shared" si="20"/>
        <v>4.8835300259396472</v>
      </c>
      <c r="AB27">
        <f t="shared" si="21"/>
        <v>-9.5566283191933081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53863.541021306417</v>
      </c>
      <c r="AH27" t="s">
        <v>284</v>
      </c>
      <c r="AI27">
        <v>10202.200000000001</v>
      </c>
      <c r="AJ27">
        <v>775.75461538461502</v>
      </c>
      <c r="AK27">
        <v>2563.91</v>
      </c>
      <c r="AL27">
        <f t="shared" si="25"/>
        <v>1788.1553846153847</v>
      </c>
      <c r="AM27">
        <f t="shared" si="26"/>
        <v>0.69743297721658903</v>
      </c>
      <c r="AN27">
        <v>-1.46191825085599</v>
      </c>
      <c r="AO27" t="s">
        <v>323</v>
      </c>
      <c r="AP27">
        <v>10165.4</v>
      </c>
      <c r="AQ27">
        <v>817.75616000000002</v>
      </c>
      <c r="AR27">
        <v>2790.75</v>
      </c>
      <c r="AS27">
        <f t="shared" si="27"/>
        <v>0.70697620352951707</v>
      </c>
      <c r="AT27">
        <v>0.5</v>
      </c>
      <c r="AU27">
        <f t="shared" si="28"/>
        <v>84.334257609950214</v>
      </c>
      <c r="AV27">
        <f t="shared" si="29"/>
        <v>4.466065684976213</v>
      </c>
      <c r="AW27">
        <f t="shared" si="30"/>
        <v>29.811156636281442</v>
      </c>
      <c r="AX27">
        <f t="shared" si="31"/>
        <v>1</v>
      </c>
      <c r="AY27">
        <f t="shared" si="32"/>
        <v>7.029152925314644E-2</v>
      </c>
      <c r="AZ27">
        <f t="shared" si="33"/>
        <v>-8.1282809280659368E-2</v>
      </c>
      <c r="BA27" t="s">
        <v>285</v>
      </c>
      <c r="BB27">
        <v>0</v>
      </c>
      <c r="BC27">
        <f t="shared" si="34"/>
        <v>2790.75</v>
      </c>
      <c r="BD27">
        <f t="shared" si="35"/>
        <v>0.70697620352951718</v>
      </c>
      <c r="BE27">
        <f t="shared" si="36"/>
        <v>-8.8474244415755687E-2</v>
      </c>
      <c r="BF27">
        <f t="shared" si="37"/>
        <v>0.97915551324034333</v>
      </c>
      <c r="BG27">
        <f t="shared" si="38"/>
        <v>-0.12685698455047367</v>
      </c>
      <c r="BH27">
        <f t="shared" si="39"/>
        <v>0</v>
      </c>
      <c r="BI27">
        <f t="shared" si="40"/>
        <v>1</v>
      </c>
      <c r="BJ27">
        <f t="shared" si="41"/>
        <v>100.059</v>
      </c>
      <c r="BK27">
        <f t="shared" si="42"/>
        <v>84.334257609950214</v>
      </c>
      <c r="BL27">
        <f t="shared" si="43"/>
        <v>0.84284529737405145</v>
      </c>
      <c r="BM27">
        <f t="shared" si="44"/>
        <v>0.19569059474810274</v>
      </c>
      <c r="BN27">
        <v>6</v>
      </c>
      <c r="BO27">
        <v>0.5</v>
      </c>
      <c r="BP27" t="s">
        <v>286</v>
      </c>
      <c r="BQ27">
        <v>1600205204.5999999</v>
      </c>
      <c r="BR27">
        <v>393.63900000000001</v>
      </c>
      <c r="BS27">
        <v>400.05399999999997</v>
      </c>
      <c r="BT27">
        <v>26.369399999999999</v>
      </c>
      <c r="BU27">
        <v>23.757400000000001</v>
      </c>
      <c r="BV27">
        <v>392.04399999999998</v>
      </c>
      <c r="BW27">
        <v>26.386600000000001</v>
      </c>
      <c r="BX27">
        <v>500.029</v>
      </c>
      <c r="BY27">
        <v>101.551</v>
      </c>
      <c r="BZ27">
        <v>0.100019</v>
      </c>
      <c r="CA27">
        <v>26.108499999999999</v>
      </c>
      <c r="CB27">
        <v>25.684100000000001</v>
      </c>
      <c r="CC27">
        <v>999.9</v>
      </c>
      <c r="CD27">
        <v>0</v>
      </c>
      <c r="CE27">
        <v>0</v>
      </c>
      <c r="CF27">
        <v>10001.200000000001</v>
      </c>
      <c r="CG27">
        <v>0</v>
      </c>
      <c r="CH27">
        <v>1.91117E-3</v>
      </c>
      <c r="CI27">
        <v>100.059</v>
      </c>
      <c r="CJ27">
        <v>0.90013299999999996</v>
      </c>
      <c r="CK27">
        <v>9.9866800000000006E-2</v>
      </c>
      <c r="CL27">
        <v>0</v>
      </c>
      <c r="CM27">
        <v>817.95699999999999</v>
      </c>
      <c r="CN27">
        <v>4.9998399999999998</v>
      </c>
      <c r="CO27">
        <v>825.85900000000004</v>
      </c>
      <c r="CP27">
        <v>874.26400000000001</v>
      </c>
      <c r="CQ27">
        <v>43.125</v>
      </c>
      <c r="CR27">
        <v>47.375</v>
      </c>
      <c r="CS27">
        <v>45.436999999999998</v>
      </c>
      <c r="CT27">
        <v>46.625</v>
      </c>
      <c r="CU27">
        <v>44.811999999999998</v>
      </c>
      <c r="CV27">
        <v>85.57</v>
      </c>
      <c r="CW27">
        <v>9.49</v>
      </c>
      <c r="CX27">
        <v>0</v>
      </c>
      <c r="CY27">
        <v>120</v>
      </c>
      <c r="CZ27">
        <v>0</v>
      </c>
      <c r="DA27">
        <v>817.75616000000002</v>
      </c>
      <c r="DB27">
        <v>3.10038461604625</v>
      </c>
      <c r="DC27">
        <v>2.3410000093741399</v>
      </c>
      <c r="DD27">
        <v>825.59187999999995</v>
      </c>
      <c r="DE27">
        <v>15</v>
      </c>
      <c r="DF27">
        <v>1600205138.5999999</v>
      </c>
      <c r="DG27" t="s">
        <v>324</v>
      </c>
      <c r="DH27">
        <v>1600205131.5999999</v>
      </c>
      <c r="DI27">
        <v>1600205138.5999999</v>
      </c>
      <c r="DJ27">
        <v>113</v>
      </c>
      <c r="DK27">
        <v>2.5000000000000001E-2</v>
      </c>
      <c r="DL27">
        <v>0</v>
      </c>
      <c r="DM27">
        <v>1.595</v>
      </c>
      <c r="DN27">
        <v>-1.7000000000000001E-2</v>
      </c>
      <c r="DO27">
        <v>400</v>
      </c>
      <c r="DP27">
        <v>24</v>
      </c>
      <c r="DQ27">
        <v>0.17</v>
      </c>
      <c r="DR27">
        <v>0.03</v>
      </c>
      <c r="DS27">
        <v>-8.1312370000000005</v>
      </c>
      <c r="DT27">
        <v>17.3299159474672</v>
      </c>
      <c r="DU27">
        <v>1.8169209568486999</v>
      </c>
      <c r="DV27">
        <v>0</v>
      </c>
      <c r="DW27">
        <v>817.49915151515097</v>
      </c>
      <c r="DX27">
        <v>4.6331030612533297</v>
      </c>
      <c r="DY27">
        <v>0.52549204193219601</v>
      </c>
      <c r="DZ27">
        <v>0</v>
      </c>
      <c r="EA27">
        <v>2.3360759999999998</v>
      </c>
      <c r="EB27">
        <v>1.6957783114446501</v>
      </c>
      <c r="EC27">
        <v>0.163286823562099</v>
      </c>
      <c r="ED27">
        <v>0</v>
      </c>
      <c r="EE27">
        <v>0</v>
      </c>
      <c r="EF27">
        <v>3</v>
      </c>
      <c r="EG27" t="s">
        <v>287</v>
      </c>
      <c r="EH27">
        <v>100</v>
      </c>
      <c r="EI27">
        <v>100</v>
      </c>
      <c r="EJ27">
        <v>1.595</v>
      </c>
      <c r="EK27">
        <v>-1.72E-2</v>
      </c>
      <c r="EL27">
        <v>1.59499999999991</v>
      </c>
      <c r="EM27">
        <v>0</v>
      </c>
      <c r="EN27">
        <v>0</v>
      </c>
      <c r="EO27">
        <v>0</v>
      </c>
      <c r="EP27">
        <v>-1.71400000000013E-2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1.2</v>
      </c>
      <c r="EY27">
        <v>1.1000000000000001</v>
      </c>
      <c r="EZ27">
        <v>2</v>
      </c>
      <c r="FA27">
        <v>505.23599999999999</v>
      </c>
      <c r="FB27">
        <v>478.06299999999999</v>
      </c>
      <c r="FC27">
        <v>22.611599999999999</v>
      </c>
      <c r="FD27">
        <v>33.838700000000003</v>
      </c>
      <c r="FE27">
        <v>29.999099999999999</v>
      </c>
      <c r="FF27">
        <v>33.726700000000001</v>
      </c>
      <c r="FG27">
        <v>33.677999999999997</v>
      </c>
      <c r="FH27">
        <v>21.8109</v>
      </c>
      <c r="FI27">
        <v>100</v>
      </c>
      <c r="FJ27">
        <v>0</v>
      </c>
      <c r="FK27">
        <v>22.683399999999999</v>
      </c>
      <c r="FL27">
        <v>400</v>
      </c>
      <c r="FM27">
        <v>4.90618</v>
      </c>
      <c r="FN27">
        <v>100.974</v>
      </c>
      <c r="FO27">
        <v>101.268</v>
      </c>
    </row>
    <row r="28" spans="1:171" x14ac:dyDescent="0.35">
      <c r="A28">
        <v>11</v>
      </c>
      <c r="B28">
        <v>1600205325.0999999</v>
      </c>
      <c r="C28">
        <v>1623.5999999046301</v>
      </c>
      <c r="D28" t="s">
        <v>325</v>
      </c>
      <c r="E28" t="s">
        <v>326</v>
      </c>
      <c r="F28">
        <v>1600205325.0999999</v>
      </c>
      <c r="G28">
        <f t="shared" si="0"/>
        <v>2.0577546554441453E-3</v>
      </c>
      <c r="H28">
        <f t="shared" si="1"/>
        <v>2.0775715821941945</v>
      </c>
      <c r="I28">
        <f t="shared" si="2"/>
        <v>396.53699999999998</v>
      </c>
      <c r="J28">
        <f t="shared" si="3"/>
        <v>382.34426887700175</v>
      </c>
      <c r="K28">
        <f t="shared" si="4"/>
        <v>38.867647877977902</v>
      </c>
      <c r="L28">
        <f t="shared" si="5"/>
        <v>40.310426338697994</v>
      </c>
      <c r="M28">
        <f t="shared" si="6"/>
        <v>0.34234643632932588</v>
      </c>
      <c r="N28">
        <f t="shared" si="7"/>
        <v>2.9581282800509898</v>
      </c>
      <c r="O28">
        <f t="shared" si="8"/>
        <v>0.32176011516460984</v>
      </c>
      <c r="P28">
        <f t="shared" si="9"/>
        <v>0.20284643144292577</v>
      </c>
      <c r="Q28">
        <f t="shared" si="10"/>
        <v>8.2466034834332955</v>
      </c>
      <c r="R28">
        <f t="shared" si="11"/>
        <v>25.475620914936528</v>
      </c>
      <c r="S28">
        <f t="shared" si="12"/>
        <v>25.581900000000001</v>
      </c>
      <c r="T28">
        <f t="shared" si="13"/>
        <v>3.2916745541168941</v>
      </c>
      <c r="U28">
        <f t="shared" si="14"/>
        <v>79.045258316865201</v>
      </c>
      <c r="V28">
        <f t="shared" si="15"/>
        <v>2.6605855249496</v>
      </c>
      <c r="W28">
        <f t="shared" si="16"/>
        <v>3.3659014868219281</v>
      </c>
      <c r="X28">
        <f t="shared" si="17"/>
        <v>0.63108902916729415</v>
      </c>
      <c r="Y28">
        <f t="shared" si="18"/>
        <v>-90.746980305086808</v>
      </c>
      <c r="Z28">
        <f t="shared" si="19"/>
        <v>59.995853771991925</v>
      </c>
      <c r="AA28">
        <f t="shared" si="20"/>
        <v>4.323411523735488</v>
      </c>
      <c r="AB28">
        <f t="shared" si="21"/>
        <v>-18.181111525926106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53928.949616977923</v>
      </c>
      <c r="AH28" t="s">
        <v>284</v>
      </c>
      <c r="AI28">
        <v>10202.200000000001</v>
      </c>
      <c r="AJ28">
        <v>775.75461538461502</v>
      </c>
      <c r="AK28">
        <v>2563.91</v>
      </c>
      <c r="AL28">
        <f t="shared" si="25"/>
        <v>1788.1553846153847</v>
      </c>
      <c r="AM28">
        <f t="shared" si="26"/>
        <v>0.69743297721658903</v>
      </c>
      <c r="AN28">
        <v>-1.46191825085599</v>
      </c>
      <c r="AO28" t="s">
        <v>327</v>
      </c>
      <c r="AP28">
        <v>10162</v>
      </c>
      <c r="AQ28">
        <v>782.54427999999996</v>
      </c>
      <c r="AR28">
        <v>2872.84</v>
      </c>
      <c r="AS28">
        <f t="shared" si="27"/>
        <v>0.72760603444674965</v>
      </c>
      <c r="AT28">
        <v>0.5</v>
      </c>
      <c r="AU28">
        <f t="shared" si="28"/>
        <v>42.197565662583301</v>
      </c>
      <c r="AV28">
        <f t="shared" si="29"/>
        <v>2.0775715821941945</v>
      </c>
      <c r="AW28">
        <f t="shared" si="30"/>
        <v>15.351601707529284</v>
      </c>
      <c r="AX28">
        <f t="shared" si="31"/>
        <v>1</v>
      </c>
      <c r="AY28">
        <f t="shared" si="32"/>
        <v>8.3879005280834487E-2</v>
      </c>
      <c r="AZ28">
        <f t="shared" si="33"/>
        <v>-0.10753470433438697</v>
      </c>
      <c r="BA28" t="s">
        <v>285</v>
      </c>
      <c r="BB28">
        <v>0</v>
      </c>
      <c r="BC28">
        <f t="shared" si="34"/>
        <v>2872.84</v>
      </c>
      <c r="BD28">
        <f t="shared" si="35"/>
        <v>0.72760603444674954</v>
      </c>
      <c r="BE28">
        <f t="shared" si="36"/>
        <v>-0.12049174893034478</v>
      </c>
      <c r="BF28">
        <f t="shared" si="37"/>
        <v>0.99676233277614956</v>
      </c>
      <c r="BG28">
        <f t="shared" si="38"/>
        <v>-0.17276462809547627</v>
      </c>
      <c r="BH28">
        <f t="shared" si="39"/>
        <v>0</v>
      </c>
      <c r="BI28">
        <f t="shared" si="40"/>
        <v>1</v>
      </c>
      <c r="BJ28">
        <f t="shared" si="41"/>
        <v>50.073399999999999</v>
      </c>
      <c r="BK28">
        <f t="shared" si="42"/>
        <v>42.197565662583301</v>
      </c>
      <c r="BL28">
        <f t="shared" si="43"/>
        <v>0.84271420879315762</v>
      </c>
      <c r="BM28">
        <f t="shared" si="44"/>
        <v>0.19542841758631543</v>
      </c>
      <c r="BN28">
        <v>6</v>
      </c>
      <c r="BO28">
        <v>0.5</v>
      </c>
      <c r="BP28" t="s">
        <v>286</v>
      </c>
      <c r="BQ28">
        <v>1600205325.0999999</v>
      </c>
      <c r="BR28">
        <v>396.53699999999998</v>
      </c>
      <c r="BS28">
        <v>400.00900000000001</v>
      </c>
      <c r="BT28">
        <v>26.1724</v>
      </c>
      <c r="BU28">
        <v>23.767900000000001</v>
      </c>
      <c r="BV28">
        <v>395.00700000000001</v>
      </c>
      <c r="BW28">
        <v>26.186699999999998</v>
      </c>
      <c r="BX28">
        <v>500.03699999999998</v>
      </c>
      <c r="BY28">
        <v>101.556</v>
      </c>
      <c r="BZ28">
        <v>0.10015400000000001</v>
      </c>
      <c r="CA28">
        <v>25.958100000000002</v>
      </c>
      <c r="CB28">
        <v>25.581900000000001</v>
      </c>
      <c r="CC28">
        <v>999.9</v>
      </c>
      <c r="CD28">
        <v>0</v>
      </c>
      <c r="CE28">
        <v>0</v>
      </c>
      <c r="CF28">
        <v>10008.1</v>
      </c>
      <c r="CG28">
        <v>0</v>
      </c>
      <c r="CH28">
        <v>1.91117E-3</v>
      </c>
      <c r="CI28">
        <v>50.073399999999999</v>
      </c>
      <c r="CJ28">
        <v>0.89950200000000002</v>
      </c>
      <c r="CK28">
        <v>0.100498</v>
      </c>
      <c r="CL28">
        <v>0</v>
      </c>
      <c r="CM28">
        <v>783.14499999999998</v>
      </c>
      <c r="CN28">
        <v>4.9998399999999998</v>
      </c>
      <c r="CO28">
        <v>394.12099999999998</v>
      </c>
      <c r="CP28">
        <v>414.47899999999998</v>
      </c>
      <c r="CQ28">
        <v>42.811999999999998</v>
      </c>
      <c r="CR28">
        <v>47.125</v>
      </c>
      <c r="CS28">
        <v>45.125</v>
      </c>
      <c r="CT28">
        <v>46.436999999999998</v>
      </c>
      <c r="CU28">
        <v>44.5</v>
      </c>
      <c r="CV28">
        <v>40.54</v>
      </c>
      <c r="CW28">
        <v>4.53</v>
      </c>
      <c r="CX28">
        <v>0</v>
      </c>
      <c r="CY28">
        <v>120</v>
      </c>
      <c r="CZ28">
        <v>0</v>
      </c>
      <c r="DA28">
        <v>782.54427999999996</v>
      </c>
      <c r="DB28">
        <v>5.7160769412580104</v>
      </c>
      <c r="DC28">
        <v>0.96053848593298596</v>
      </c>
      <c r="DD28">
        <v>393.27348000000001</v>
      </c>
      <c r="DE28">
        <v>15</v>
      </c>
      <c r="DF28">
        <v>1600205264.0999999</v>
      </c>
      <c r="DG28" t="s">
        <v>328</v>
      </c>
      <c r="DH28">
        <v>1600205252.0999999</v>
      </c>
      <c r="DI28">
        <v>1600205264.0999999</v>
      </c>
      <c r="DJ28">
        <v>114</v>
      </c>
      <c r="DK28">
        <v>-6.5000000000000002E-2</v>
      </c>
      <c r="DL28">
        <v>3.0000000000000001E-3</v>
      </c>
      <c r="DM28">
        <v>1.53</v>
      </c>
      <c r="DN28">
        <v>-1.4E-2</v>
      </c>
      <c r="DO28">
        <v>400</v>
      </c>
      <c r="DP28">
        <v>24</v>
      </c>
      <c r="DQ28">
        <v>0.37</v>
      </c>
      <c r="DR28">
        <v>0.04</v>
      </c>
      <c r="DS28">
        <v>-8.3328527500000007</v>
      </c>
      <c r="DT28">
        <v>47.729501651031903</v>
      </c>
      <c r="DU28">
        <v>5.0299001372576901</v>
      </c>
      <c r="DV28">
        <v>0</v>
      </c>
      <c r="DW28">
        <v>782.14254285714298</v>
      </c>
      <c r="DX28">
        <v>5.83089628180071</v>
      </c>
      <c r="DY28">
        <v>0.61611252881536605</v>
      </c>
      <c r="DZ28">
        <v>0</v>
      </c>
      <c r="EA28">
        <v>2.1289332500000002</v>
      </c>
      <c r="EB28">
        <v>1.59244221388367</v>
      </c>
      <c r="EC28">
        <v>0.15332889465765301</v>
      </c>
      <c r="ED28">
        <v>0</v>
      </c>
      <c r="EE28">
        <v>0</v>
      </c>
      <c r="EF28">
        <v>3</v>
      </c>
      <c r="EG28" t="s">
        <v>287</v>
      </c>
      <c r="EH28">
        <v>100</v>
      </c>
      <c r="EI28">
        <v>100</v>
      </c>
      <c r="EJ28">
        <v>1.53</v>
      </c>
      <c r="EK28">
        <v>-1.43E-2</v>
      </c>
      <c r="EL28">
        <v>1.5298999999999401</v>
      </c>
      <c r="EM28">
        <v>0</v>
      </c>
      <c r="EN28">
        <v>0</v>
      </c>
      <c r="EO28">
        <v>0</v>
      </c>
      <c r="EP28">
        <v>-1.42849999999974E-2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1.2</v>
      </c>
      <c r="EY28">
        <v>1</v>
      </c>
      <c r="EZ28">
        <v>2</v>
      </c>
      <c r="FA28">
        <v>504.99599999999998</v>
      </c>
      <c r="FB28">
        <v>478.00200000000001</v>
      </c>
      <c r="FC28">
        <v>22.490500000000001</v>
      </c>
      <c r="FD28">
        <v>33.832599999999999</v>
      </c>
      <c r="FE28">
        <v>29.999400000000001</v>
      </c>
      <c r="FF28">
        <v>33.714599999999997</v>
      </c>
      <c r="FG28">
        <v>33.665999999999997</v>
      </c>
      <c r="FH28">
        <v>21.814399999999999</v>
      </c>
      <c r="FI28">
        <v>100</v>
      </c>
      <c r="FJ28">
        <v>0</v>
      </c>
      <c r="FK28">
        <v>22.538599999999999</v>
      </c>
      <c r="FL28">
        <v>400</v>
      </c>
      <c r="FM28">
        <v>4.90618</v>
      </c>
      <c r="FN28">
        <v>100.979</v>
      </c>
      <c r="FO28">
        <v>101.27200000000001</v>
      </c>
    </row>
    <row r="29" spans="1:171" x14ac:dyDescent="0.35">
      <c r="A29">
        <v>12</v>
      </c>
      <c r="B29">
        <v>1600205445.5999999</v>
      </c>
      <c r="C29">
        <v>1744.0999999046301</v>
      </c>
      <c r="D29" t="s">
        <v>329</v>
      </c>
      <c r="E29" t="s">
        <v>330</v>
      </c>
      <c r="F29">
        <v>1600205445.5999999</v>
      </c>
      <c r="G29">
        <f t="shared" si="0"/>
        <v>1.8094426306035601E-3</v>
      </c>
      <c r="H29">
        <f t="shared" si="1"/>
        <v>-1.0219121177194797</v>
      </c>
      <c r="I29">
        <f t="shared" si="2"/>
        <v>400.34899999999999</v>
      </c>
      <c r="J29">
        <f t="shared" si="3"/>
        <v>402.03566358224668</v>
      </c>
      <c r="K29">
        <f t="shared" si="4"/>
        <v>40.871036419831171</v>
      </c>
      <c r="L29">
        <f t="shared" si="5"/>
        <v>40.699569818873996</v>
      </c>
      <c r="M29">
        <f t="shared" si="6"/>
        <v>0.29401154297724663</v>
      </c>
      <c r="N29">
        <f t="shared" si="7"/>
        <v>2.9546754410259672</v>
      </c>
      <c r="O29">
        <f t="shared" si="8"/>
        <v>0.27867133842363823</v>
      </c>
      <c r="P29">
        <f t="shared" si="9"/>
        <v>0.17548111705306005</v>
      </c>
      <c r="Q29">
        <f t="shared" si="10"/>
        <v>1.9948084861285743E-3</v>
      </c>
      <c r="R29">
        <f t="shared" si="11"/>
        <v>25.367498318729158</v>
      </c>
      <c r="S29">
        <f t="shared" si="12"/>
        <v>25.4832</v>
      </c>
      <c r="T29">
        <f t="shared" si="13"/>
        <v>3.2724387689415542</v>
      </c>
      <c r="U29">
        <f t="shared" si="14"/>
        <v>78.75501610777539</v>
      </c>
      <c r="V29">
        <f t="shared" si="15"/>
        <v>2.6315156141004006</v>
      </c>
      <c r="W29">
        <f t="shared" si="16"/>
        <v>3.3413942935383316</v>
      </c>
      <c r="X29">
        <f t="shared" si="17"/>
        <v>0.64092315484115359</v>
      </c>
      <c r="Y29">
        <f t="shared" si="18"/>
        <v>-79.796420009616995</v>
      </c>
      <c r="Z29">
        <f t="shared" si="19"/>
        <v>55.991300525372303</v>
      </c>
      <c r="AA29">
        <f t="shared" si="20"/>
        <v>4.0350482535390846</v>
      </c>
      <c r="AB29">
        <f t="shared" si="21"/>
        <v>-19.768076422219472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53850.025676008736</v>
      </c>
      <c r="AH29" t="s">
        <v>331</v>
      </c>
      <c r="AI29">
        <v>10164.9</v>
      </c>
      <c r="AJ29">
        <v>762.69115384615395</v>
      </c>
      <c r="AK29">
        <v>3194.84</v>
      </c>
      <c r="AL29">
        <f t="shared" si="25"/>
        <v>2432.1488461538461</v>
      </c>
      <c r="AM29">
        <f t="shared" si="26"/>
        <v>0.7612740688591122</v>
      </c>
      <c r="AN29">
        <v>-1.0219121177194801</v>
      </c>
      <c r="AO29" t="s">
        <v>285</v>
      </c>
      <c r="AP29" t="s">
        <v>285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-1.0219121177194797</v>
      </c>
      <c r="AW29" t="e">
        <f t="shared" si="30"/>
        <v>#DIV/0!</v>
      </c>
      <c r="AX29" t="e">
        <f t="shared" si="31"/>
        <v>#DIV/0!</v>
      </c>
      <c r="AY29">
        <f t="shared" si="32"/>
        <v>2.1148458710656826E-14</v>
      </c>
      <c r="AZ29" t="e">
        <f t="shared" si="33"/>
        <v>#DIV/0!</v>
      </c>
      <c r="BA29" t="s">
        <v>285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1.3135873674229517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286</v>
      </c>
      <c r="BQ29">
        <v>1600205445.5999999</v>
      </c>
      <c r="BR29">
        <v>400.34899999999999</v>
      </c>
      <c r="BS29">
        <v>399.99200000000002</v>
      </c>
      <c r="BT29">
        <v>25.885400000000001</v>
      </c>
      <c r="BU29">
        <v>23.770299999999999</v>
      </c>
      <c r="BV29">
        <v>398.75</v>
      </c>
      <c r="BW29">
        <v>25.902200000000001</v>
      </c>
      <c r="BX29">
        <v>500.00599999999997</v>
      </c>
      <c r="BY29">
        <v>101.56</v>
      </c>
      <c r="BZ29">
        <v>0.100226</v>
      </c>
      <c r="CA29">
        <v>25.834700000000002</v>
      </c>
      <c r="CB29">
        <v>25.4832</v>
      </c>
      <c r="CC29">
        <v>999.9</v>
      </c>
      <c r="CD29">
        <v>0</v>
      </c>
      <c r="CE29">
        <v>0</v>
      </c>
      <c r="CF29">
        <v>9988.1200000000008</v>
      </c>
      <c r="CG29">
        <v>0</v>
      </c>
      <c r="CH29">
        <v>1.91117E-3</v>
      </c>
      <c r="CI29">
        <v>4.9998399999999998E-2</v>
      </c>
      <c r="CJ29">
        <v>0</v>
      </c>
      <c r="CK29">
        <v>0</v>
      </c>
      <c r="CL29">
        <v>0</v>
      </c>
      <c r="CM29">
        <v>765.04</v>
      </c>
      <c r="CN29">
        <v>4.9998399999999998E-2</v>
      </c>
      <c r="CO29">
        <v>26.13</v>
      </c>
      <c r="CP29">
        <v>3.8</v>
      </c>
      <c r="CQ29">
        <v>42.436999999999998</v>
      </c>
      <c r="CR29">
        <v>46.936999999999998</v>
      </c>
      <c r="CS29">
        <v>44.811999999999998</v>
      </c>
      <c r="CT29">
        <v>46.061999999999998</v>
      </c>
      <c r="CU29">
        <v>44</v>
      </c>
      <c r="CV29">
        <v>0</v>
      </c>
      <c r="CW29">
        <v>0</v>
      </c>
      <c r="CX29">
        <v>0</v>
      </c>
      <c r="CY29">
        <v>119.40000009536701</v>
      </c>
      <c r="CZ29">
        <v>0</v>
      </c>
      <c r="DA29">
        <v>762.69115384615395</v>
      </c>
      <c r="DB29">
        <v>6.8933333171591196</v>
      </c>
      <c r="DC29">
        <v>-3.6082050505302798</v>
      </c>
      <c r="DD29">
        <v>26.884615384615401</v>
      </c>
      <c r="DE29">
        <v>15</v>
      </c>
      <c r="DF29">
        <v>1600205379.5999999</v>
      </c>
      <c r="DG29" t="s">
        <v>332</v>
      </c>
      <c r="DH29">
        <v>1600205379.5999999</v>
      </c>
      <c r="DI29">
        <v>1600205378.5999999</v>
      </c>
      <c r="DJ29">
        <v>115</v>
      </c>
      <c r="DK29">
        <v>6.9000000000000006E-2</v>
      </c>
      <c r="DL29">
        <v>-2E-3</v>
      </c>
      <c r="DM29">
        <v>1.599</v>
      </c>
      <c r="DN29">
        <v>-1.7000000000000001E-2</v>
      </c>
      <c r="DO29">
        <v>400</v>
      </c>
      <c r="DP29">
        <v>24</v>
      </c>
      <c r="DQ29">
        <v>0.37</v>
      </c>
      <c r="DR29">
        <v>0.04</v>
      </c>
      <c r="DS29">
        <v>-1.995199556</v>
      </c>
      <c r="DT29">
        <v>22.321909859662298</v>
      </c>
      <c r="DU29">
        <v>2.3246446286668698</v>
      </c>
      <c r="DV29">
        <v>0</v>
      </c>
      <c r="DW29">
        <v>762.57142857142901</v>
      </c>
      <c r="DX29">
        <v>5.1430919765174696</v>
      </c>
      <c r="DY29">
        <v>2.0621170021636099</v>
      </c>
      <c r="DZ29">
        <v>0</v>
      </c>
      <c r="EA29">
        <v>1.8691009999999999</v>
      </c>
      <c r="EB29">
        <v>1.4375702814258899</v>
      </c>
      <c r="EC29">
        <v>0.13860939590807</v>
      </c>
      <c r="ED29">
        <v>0</v>
      </c>
      <c r="EE29">
        <v>0</v>
      </c>
      <c r="EF29">
        <v>3</v>
      </c>
      <c r="EG29" t="s">
        <v>287</v>
      </c>
      <c r="EH29">
        <v>100</v>
      </c>
      <c r="EI29">
        <v>100</v>
      </c>
      <c r="EJ29">
        <v>1.599</v>
      </c>
      <c r="EK29">
        <v>-1.6799999999999999E-2</v>
      </c>
      <c r="EL29">
        <v>1.5988499999999699</v>
      </c>
      <c r="EM29">
        <v>0</v>
      </c>
      <c r="EN29">
        <v>0</v>
      </c>
      <c r="EO29">
        <v>0</v>
      </c>
      <c r="EP29">
        <v>-1.6734999999997099E-2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1.1000000000000001</v>
      </c>
      <c r="EY29">
        <v>1.1000000000000001</v>
      </c>
      <c r="EZ29">
        <v>2</v>
      </c>
      <c r="FA29">
        <v>504.38900000000001</v>
      </c>
      <c r="FB29">
        <v>478.25</v>
      </c>
      <c r="FC29">
        <v>22.303999999999998</v>
      </c>
      <c r="FD29">
        <v>33.823500000000003</v>
      </c>
      <c r="FE29">
        <v>29.998899999999999</v>
      </c>
      <c r="FF29">
        <v>33.708599999999997</v>
      </c>
      <c r="FG29">
        <v>33.6599</v>
      </c>
      <c r="FH29">
        <v>21.813400000000001</v>
      </c>
      <c r="FI29">
        <v>100</v>
      </c>
      <c r="FJ29">
        <v>0</v>
      </c>
      <c r="FK29">
        <v>22.3461</v>
      </c>
      <c r="FL29">
        <v>400</v>
      </c>
      <c r="FM29">
        <v>4.90618</v>
      </c>
      <c r="FN29">
        <v>100.979</v>
      </c>
      <c r="FO29">
        <v>101.271</v>
      </c>
    </row>
    <row r="30" spans="1:171" x14ac:dyDescent="0.35">
      <c r="A30">
        <v>13</v>
      </c>
      <c r="B30">
        <v>1600206679</v>
      </c>
      <c r="C30">
        <v>2977.5</v>
      </c>
      <c r="D30" t="s">
        <v>333</v>
      </c>
      <c r="E30" t="s">
        <v>334</v>
      </c>
      <c r="F30">
        <v>1600206679</v>
      </c>
      <c r="G30">
        <f t="shared" si="0"/>
        <v>1.2811470553178894E-3</v>
      </c>
      <c r="H30">
        <f t="shared" si="1"/>
        <v>-1.6291948244165464</v>
      </c>
      <c r="I30">
        <f t="shared" si="2"/>
        <v>401.36200000000002</v>
      </c>
      <c r="J30">
        <f t="shared" si="3"/>
        <v>410.5717605255706</v>
      </c>
      <c r="K30">
        <f t="shared" si="4"/>
        <v>41.73705336787782</v>
      </c>
      <c r="L30">
        <f t="shared" si="5"/>
        <v>40.800826614072207</v>
      </c>
      <c r="M30">
        <f t="shared" si="6"/>
        <v>0.19883314552280923</v>
      </c>
      <c r="N30">
        <f t="shared" si="7"/>
        <v>2.954937672666599</v>
      </c>
      <c r="O30">
        <f t="shared" si="8"/>
        <v>0.19168817636620794</v>
      </c>
      <c r="P30">
        <f t="shared" si="9"/>
        <v>0.12042566667525478</v>
      </c>
      <c r="Q30">
        <f t="shared" si="10"/>
        <v>1.9948084861285743E-3</v>
      </c>
      <c r="R30">
        <f t="shared" si="11"/>
        <v>24.994522370662839</v>
      </c>
      <c r="S30">
        <f t="shared" si="12"/>
        <v>25.168399999999998</v>
      </c>
      <c r="T30">
        <f t="shared" si="13"/>
        <v>3.2117414795742989</v>
      </c>
      <c r="U30">
        <f t="shared" si="14"/>
        <v>78.706711174063258</v>
      </c>
      <c r="V30">
        <f t="shared" si="15"/>
        <v>2.5515841264956203</v>
      </c>
      <c r="W30">
        <f t="shared" si="16"/>
        <v>3.2418888915999586</v>
      </c>
      <c r="X30">
        <f t="shared" si="17"/>
        <v>0.66015735307867862</v>
      </c>
      <c r="Y30">
        <f t="shared" si="18"/>
        <v>-56.498585139518923</v>
      </c>
      <c r="Z30">
        <f t="shared" si="19"/>
        <v>25.011136169981867</v>
      </c>
      <c r="AA30">
        <f t="shared" si="20"/>
        <v>1.7948334239387884</v>
      </c>
      <c r="AB30">
        <f t="shared" si="21"/>
        <v>-29.690620737112141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53949.574120207959</v>
      </c>
      <c r="AH30" t="s">
        <v>335</v>
      </c>
      <c r="AI30">
        <v>10171.4</v>
      </c>
      <c r="AJ30">
        <v>755.26480000000004</v>
      </c>
      <c r="AK30">
        <v>3453.02</v>
      </c>
      <c r="AL30">
        <f t="shared" si="25"/>
        <v>2697.7552000000001</v>
      </c>
      <c r="AM30">
        <f t="shared" si="26"/>
        <v>0.7812741310505007</v>
      </c>
      <c r="AN30">
        <v>-1.6291948244165499</v>
      </c>
      <c r="AO30" t="s">
        <v>285</v>
      </c>
      <c r="AP30" t="s">
        <v>285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-1.6291948244165464</v>
      </c>
      <c r="AW30" t="e">
        <f t="shared" si="30"/>
        <v>#DIV/0!</v>
      </c>
      <c r="AX30" t="e">
        <f t="shared" si="31"/>
        <v>#DIV/0!</v>
      </c>
      <c r="AY30">
        <f t="shared" si="32"/>
        <v>1.6918766968525461E-13</v>
      </c>
      <c r="AZ30" t="e">
        <f t="shared" si="33"/>
        <v>#DIV/0!</v>
      </c>
      <c r="BA30" t="s">
        <v>285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1.2799604649080094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286</v>
      </c>
      <c r="BQ30">
        <v>1600206679</v>
      </c>
      <c r="BR30">
        <v>401.36200000000002</v>
      </c>
      <c r="BS30">
        <v>400.024</v>
      </c>
      <c r="BT30">
        <v>25.100200000000001</v>
      </c>
      <c r="BU30">
        <v>23.601400000000002</v>
      </c>
      <c r="BV30">
        <v>399.59300000000002</v>
      </c>
      <c r="BW30">
        <v>25.116900000000001</v>
      </c>
      <c r="BX30">
        <v>499.99599999999998</v>
      </c>
      <c r="BY30">
        <v>101.556</v>
      </c>
      <c r="BZ30">
        <v>9.9928100000000006E-2</v>
      </c>
      <c r="CA30">
        <v>25.325399999999998</v>
      </c>
      <c r="CB30">
        <v>25.168399999999998</v>
      </c>
      <c r="CC30">
        <v>999.9</v>
      </c>
      <c r="CD30">
        <v>0</v>
      </c>
      <c r="CE30">
        <v>0</v>
      </c>
      <c r="CF30">
        <v>9990</v>
      </c>
      <c r="CG30">
        <v>0</v>
      </c>
      <c r="CH30">
        <v>1.91117E-3</v>
      </c>
      <c r="CI30">
        <v>4.9998399999999998E-2</v>
      </c>
      <c r="CJ30">
        <v>0</v>
      </c>
      <c r="CK30">
        <v>0</v>
      </c>
      <c r="CL30">
        <v>0</v>
      </c>
      <c r="CM30">
        <v>754.36</v>
      </c>
      <c r="CN30">
        <v>4.9998399999999998E-2</v>
      </c>
      <c r="CO30">
        <v>16.190000000000001</v>
      </c>
      <c r="CP30">
        <v>1.78</v>
      </c>
      <c r="CQ30">
        <v>40.25</v>
      </c>
      <c r="CR30">
        <v>44.936999999999998</v>
      </c>
      <c r="CS30">
        <v>42.686999999999998</v>
      </c>
      <c r="CT30">
        <v>44.25</v>
      </c>
      <c r="CU30">
        <v>42</v>
      </c>
      <c r="CV30">
        <v>0</v>
      </c>
      <c r="CW30">
        <v>0</v>
      </c>
      <c r="CX30">
        <v>0</v>
      </c>
      <c r="CY30">
        <v>1232.4000000953699</v>
      </c>
      <c r="CZ30">
        <v>0</v>
      </c>
      <c r="DA30">
        <v>755.26480000000004</v>
      </c>
      <c r="DB30">
        <v>-9.2915383358783608</v>
      </c>
      <c r="DC30">
        <v>1.57000001488582</v>
      </c>
      <c r="DD30">
        <v>13.416399999999999</v>
      </c>
      <c r="DE30">
        <v>15</v>
      </c>
      <c r="DF30">
        <v>1600206713</v>
      </c>
      <c r="DG30" t="s">
        <v>336</v>
      </c>
      <c r="DH30">
        <v>1600206713</v>
      </c>
      <c r="DI30">
        <v>1600205378.5999999</v>
      </c>
      <c r="DJ30">
        <v>116</v>
      </c>
      <c r="DK30">
        <v>0.17</v>
      </c>
      <c r="DL30">
        <v>-2E-3</v>
      </c>
      <c r="DM30">
        <v>1.7689999999999999</v>
      </c>
      <c r="DN30">
        <v>-1.7000000000000001E-2</v>
      </c>
      <c r="DO30">
        <v>400</v>
      </c>
      <c r="DP30">
        <v>24</v>
      </c>
      <c r="DQ30">
        <v>1.74</v>
      </c>
      <c r="DR30">
        <v>0.04</v>
      </c>
      <c r="DS30">
        <v>1.1960820000000001</v>
      </c>
      <c r="DT30">
        <v>-0.35016157598499198</v>
      </c>
      <c r="DU30">
        <v>4.7855468767947502E-2</v>
      </c>
      <c r="DV30">
        <v>1</v>
      </c>
      <c r="DW30">
        <v>755.36914285714295</v>
      </c>
      <c r="DX30">
        <v>-5.1581213307229596</v>
      </c>
      <c r="DY30">
        <v>2.0581203233305199</v>
      </c>
      <c r="DZ30">
        <v>0</v>
      </c>
      <c r="EA30">
        <v>1.5011064999999999</v>
      </c>
      <c r="EB30">
        <v>-8.4177861163272794E-3</v>
      </c>
      <c r="EC30">
        <v>1.45320086361109E-3</v>
      </c>
      <c r="ED30">
        <v>1</v>
      </c>
      <c r="EE30">
        <v>2</v>
      </c>
      <c r="EF30">
        <v>3</v>
      </c>
      <c r="EG30" t="s">
        <v>337</v>
      </c>
      <c r="EH30">
        <v>100</v>
      </c>
      <c r="EI30">
        <v>100</v>
      </c>
      <c r="EJ30">
        <v>1.7689999999999999</v>
      </c>
      <c r="EK30">
        <v>-1.67E-2</v>
      </c>
      <c r="EL30">
        <v>1.5988499999999699</v>
      </c>
      <c r="EM30">
        <v>0</v>
      </c>
      <c r="EN30">
        <v>0</v>
      </c>
      <c r="EO30">
        <v>0</v>
      </c>
      <c r="EP30">
        <v>-1.6734999999997099E-2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21.7</v>
      </c>
      <c r="EY30">
        <v>21.7</v>
      </c>
      <c r="EZ30">
        <v>2</v>
      </c>
      <c r="FA30">
        <v>503.21</v>
      </c>
      <c r="FB30">
        <v>480.07</v>
      </c>
      <c r="FC30">
        <v>21.847000000000001</v>
      </c>
      <c r="FD30">
        <v>33.590200000000003</v>
      </c>
      <c r="FE30">
        <v>30</v>
      </c>
      <c r="FF30">
        <v>33.521799999999999</v>
      </c>
      <c r="FG30">
        <v>33.4801</v>
      </c>
      <c r="FH30">
        <v>21.812899999999999</v>
      </c>
      <c r="FI30">
        <v>100</v>
      </c>
      <c r="FJ30">
        <v>0</v>
      </c>
      <c r="FK30">
        <v>21.846599999999999</v>
      </c>
      <c r="FL30">
        <v>400</v>
      </c>
      <c r="FM30">
        <v>4.90618</v>
      </c>
      <c r="FN30">
        <v>101.008</v>
      </c>
      <c r="FO30">
        <v>101.286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2020-09-15T16:51:05Z</dcterms:created>
  <dcterms:modified xsi:type="dcterms:W3CDTF">2020-09-21T13:57:56Z</dcterms:modified>
</cp:coreProperties>
</file>